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63" activeTab="0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. sz. m óvoda" sheetId="6" r:id="rId6"/>
    <sheet name="6 .sz.m. Létszám (2)" sheetId="7" r:id="rId7"/>
    <sheet name="7.sz.m.Dologi kiadás (2)" sheetId="8" r:id="rId8"/>
    <sheet name="8.sz.m.szociális kiadások" sheetId="9" r:id="rId9"/>
    <sheet name="9.sz.m.átadott pe (2)" sheetId="10" r:id="rId10"/>
    <sheet name="10.sz.m.fejlesztés (2)" sheetId="11" r:id="rId11"/>
    <sheet name="10.a.sz.m.intfejl (2)" sheetId="12" r:id="rId12"/>
    <sheet name="11. sz.m. előir felh terv" sheetId="13" r:id="rId13"/>
    <sheet name="12.sz.m. . saját bevételek" sheetId="14" r:id="rId14"/>
    <sheet name="13.sz.m. állami támogatás " sheetId="15" r:id="rId15"/>
  </sheets>
  <externalReferences>
    <externalReference r:id="rId18"/>
  </externalReferences>
  <definedNames>
    <definedName name="_xlnm.Print_Area" localSheetId="1">'1 .sz.m.önk.össz.kiad.'!$A$2:$AG$69</definedName>
    <definedName name="_xlnm.Print_Area" localSheetId="0">'1.sz.m-önk.össze.bev'!$A$1:$AA$65</definedName>
    <definedName name="_xlnm.Print_Area" localSheetId="11">'10.a.sz.m.intfejl (2)'!$A$1:$J$20</definedName>
    <definedName name="_xlnm.Print_Area" localSheetId="10">'10.sz.m.fejlesztés (2)'!$A$3:$Q$33</definedName>
    <definedName name="_xlnm.Print_Area" localSheetId="12">'11. sz.m. előir felh terv'!$A$1:$O$22</definedName>
    <definedName name="_xlnm.Print_Area" localSheetId="2">'2.sz.m.összehasonlító'!$A$1:$P$34</definedName>
    <definedName name="_xlnm.Print_Area" localSheetId="3">'3.sz.m Önk  bev.'!$A$1:$Z$63</definedName>
    <definedName name="_xlnm.Print_Area" localSheetId="4">'4.sz.m.ÖNK kiadás'!$A$1:$AA$38</definedName>
    <definedName name="_xlnm.Print_Area" localSheetId="5">'5. sz. m óvoda'!$A$1:$U$51</definedName>
    <definedName name="_xlnm.Print_Area" localSheetId="6">'6 .sz.m. Létszám (2)'!$A$1:$K$22</definedName>
    <definedName name="_xlnm.Print_Area" localSheetId="7">'7.sz.m.Dologi kiadás (2)'!$A$1:$X$23</definedName>
    <definedName name="_xlnm.Print_Area" localSheetId="8">'8.sz.m.szociális kiadások'!$A$1:$T$43</definedName>
    <definedName name="_xlnm.Print_Area" localSheetId="9">'9.sz.m.átadott pe (2)'!$A$1:$Y$50</definedName>
  </definedNames>
  <calcPr fullCalcOnLoad="1"/>
</workbook>
</file>

<file path=xl/sharedStrings.xml><?xml version="1.0" encoding="utf-8"?>
<sst xmlns="http://schemas.openxmlformats.org/spreadsheetml/2006/main" count="1276" uniqueCount="591">
  <si>
    <t>1. számú melléklet</t>
  </si>
  <si>
    <t>e Ft-ban</t>
  </si>
  <si>
    <t>Sorszám</t>
  </si>
  <si>
    <t>Bevételi jogcím</t>
  </si>
  <si>
    <t>Rovat</t>
  </si>
  <si>
    <t>Előirányzat</t>
  </si>
  <si>
    <t>Kötelező feladat</t>
  </si>
  <si>
    <t>Önként vállalt feladat</t>
  </si>
  <si>
    <t>Államig. Feladat</t>
  </si>
  <si>
    <t>Eredeti</t>
  </si>
  <si>
    <t>mód. I.</t>
  </si>
  <si>
    <t>mód. II.</t>
  </si>
  <si>
    <t>mód. III.</t>
  </si>
  <si>
    <t>mód. IV.</t>
  </si>
  <si>
    <t>mód. V.</t>
  </si>
  <si>
    <t>1.</t>
  </si>
  <si>
    <t>I. Közhatalmi bevételek</t>
  </si>
  <si>
    <t>B3</t>
  </si>
  <si>
    <t>1.1</t>
  </si>
  <si>
    <t>Vagyoni típusú adók</t>
  </si>
  <si>
    <t>B34</t>
  </si>
  <si>
    <t>1.1.1</t>
  </si>
  <si>
    <t>Építményadó</t>
  </si>
  <si>
    <t>1.1.2</t>
  </si>
  <si>
    <t>Magánszemélyek kommunális adója</t>
  </si>
  <si>
    <t>1.1.3.</t>
  </si>
  <si>
    <t>Telekadó</t>
  </si>
  <si>
    <t xml:space="preserve"> </t>
  </si>
  <si>
    <t>1.2</t>
  </si>
  <si>
    <t>Értékesítési és forgalmi adók bevételei</t>
  </si>
  <si>
    <t>B351</t>
  </si>
  <si>
    <t>1.2.1</t>
  </si>
  <si>
    <t>Iaprűzési adó - állandó jellegggel végzett</t>
  </si>
  <si>
    <t>1.2.2</t>
  </si>
  <si>
    <t>Iparűzési adó - ideiglenes jelleggel végzett</t>
  </si>
  <si>
    <t>1.3.</t>
  </si>
  <si>
    <t>Gépjárműadó bevételek önkormámyzatot megillető része</t>
  </si>
  <si>
    <t>B354</t>
  </si>
  <si>
    <t>1.4</t>
  </si>
  <si>
    <t>Egyéb áruhasználati és szolgáltatási adók beételei</t>
  </si>
  <si>
    <t>B355</t>
  </si>
  <si>
    <t>1.4.1</t>
  </si>
  <si>
    <t>Tartózkodás után fizetett idegenforgalmi adó</t>
  </si>
  <si>
    <t>1.4.2</t>
  </si>
  <si>
    <t>Talajterhelési díj</t>
  </si>
  <si>
    <t>1.5</t>
  </si>
  <si>
    <t>Egyéb közhatalmi bevételek</t>
  </si>
  <si>
    <t>B36</t>
  </si>
  <si>
    <t>2</t>
  </si>
  <si>
    <t>II. Működési bevételek</t>
  </si>
  <si>
    <t>B4</t>
  </si>
  <si>
    <t>2.1</t>
  </si>
  <si>
    <t>Szolgáltatások bevétele</t>
  </si>
  <si>
    <t>B402</t>
  </si>
  <si>
    <t>2.2</t>
  </si>
  <si>
    <t>Közetített szolgáltatások ellenértéke</t>
  </si>
  <si>
    <t>B403</t>
  </si>
  <si>
    <t>2.3</t>
  </si>
  <si>
    <t>Tulajdonosi bevétel</t>
  </si>
  <si>
    <t>B404</t>
  </si>
  <si>
    <t>2.3.1</t>
  </si>
  <si>
    <t>Önkormányzati  vagyon üzemeltetéséből származó bevétel</t>
  </si>
  <si>
    <t>2.3.2</t>
  </si>
  <si>
    <t>Önkormányzati vagyon vagyonkezelésbe adásából származó bevétel</t>
  </si>
  <si>
    <t>2.3.3</t>
  </si>
  <si>
    <t>Kapott osztalék</t>
  </si>
  <si>
    <t>2.4</t>
  </si>
  <si>
    <t>Kiszámlázott ÁFA</t>
  </si>
  <si>
    <t>2.5</t>
  </si>
  <si>
    <t>Általános fogatmi adó visszatérítése</t>
  </si>
  <si>
    <t>2.6</t>
  </si>
  <si>
    <t>Kamatbevételek</t>
  </si>
  <si>
    <t>B408</t>
  </si>
  <si>
    <t>3.6</t>
  </si>
  <si>
    <t>Egyéb működési célú bevételek</t>
  </si>
  <si>
    <t>3.</t>
  </si>
  <si>
    <t>III. Működési célú támogatások államháztartáson belülről</t>
  </si>
  <si>
    <t>B1</t>
  </si>
  <si>
    <t>3.1</t>
  </si>
  <si>
    <t>Önkormányzatok működési támogatása</t>
  </si>
  <si>
    <t>B11</t>
  </si>
  <si>
    <t>3.2</t>
  </si>
  <si>
    <t>Működési célú központosított előirányzatok</t>
  </si>
  <si>
    <t>3.3</t>
  </si>
  <si>
    <t>Helyi önkormányzatok kiegészítő támogatásai</t>
  </si>
  <si>
    <t>3.4</t>
  </si>
  <si>
    <t>Egyéb működési célú támogatás államháztartáson belülről</t>
  </si>
  <si>
    <t>B16</t>
  </si>
  <si>
    <t>3.4.1</t>
  </si>
  <si>
    <t>Társadalombiztosítás pénzügyi alapjából átvett pénzeszköz</t>
  </si>
  <si>
    <t>3.4.2</t>
  </si>
  <si>
    <t>EU támogatás</t>
  </si>
  <si>
    <t>3.4.3</t>
  </si>
  <si>
    <t>Egyéb működési célú támogatásértékű bevétel</t>
  </si>
  <si>
    <t>4.</t>
  </si>
  <si>
    <t>IV. Felhalmozási célú támogatások államháztartáson belülről</t>
  </si>
  <si>
    <t>B2</t>
  </si>
  <si>
    <t>4.1</t>
  </si>
  <si>
    <t>Felhalmozási célú önkormányzati támogatások</t>
  </si>
  <si>
    <t>B21</t>
  </si>
  <si>
    <t>4.2</t>
  </si>
  <si>
    <t>Egyéb felhalmozási célú támogatás állalmlháztartáson belülről</t>
  </si>
  <si>
    <t>B25</t>
  </si>
  <si>
    <t>4.2.1</t>
  </si>
  <si>
    <t>4.2.2</t>
  </si>
  <si>
    <t>4.2.3</t>
  </si>
  <si>
    <t>Egyéb felhalmozási támogatásértékű bevétel</t>
  </si>
  <si>
    <t>5.</t>
  </si>
  <si>
    <t>V. Átvett pénzeszközök államháztartáson kívülről</t>
  </si>
  <si>
    <t>5.1</t>
  </si>
  <si>
    <t>Működési támogatás államháztartáson belülről</t>
  </si>
  <si>
    <t>B6</t>
  </si>
  <si>
    <t>5.2</t>
  </si>
  <si>
    <t>Felhalmozási támogatás államháztartáson belülről</t>
  </si>
  <si>
    <t>B7</t>
  </si>
  <si>
    <t>6.</t>
  </si>
  <si>
    <t>VI. Felhalmozási bevételek</t>
  </si>
  <si>
    <t>B5</t>
  </si>
  <si>
    <t>6.1</t>
  </si>
  <si>
    <t>Tárgyi eszközök és imm.javak értékesítése</t>
  </si>
  <si>
    <t>B52</t>
  </si>
  <si>
    <t>6.2</t>
  </si>
  <si>
    <t>Részesedések értékesítése</t>
  </si>
  <si>
    <t>B54</t>
  </si>
  <si>
    <t>7.</t>
  </si>
  <si>
    <t>KÖLTSÉGVETÉSI BEVÉTELEK ÖSSZESEN</t>
  </si>
  <si>
    <t>8.</t>
  </si>
  <si>
    <t>VII. Finanszírozási bevételek</t>
  </si>
  <si>
    <t>8.1</t>
  </si>
  <si>
    <t>Hosszú lejáratú hitelek, kölcsönök felvétele</t>
  </si>
  <si>
    <t>B8111</t>
  </si>
  <si>
    <t>8.2</t>
  </si>
  <si>
    <t>Likviditási célú hitelek, kölcsönök felvétele</t>
  </si>
  <si>
    <t>B8113</t>
  </si>
  <si>
    <t>8.3</t>
  </si>
  <si>
    <t>Előző év költségvetési maradványnának igénybevétele</t>
  </si>
  <si>
    <t>B8131</t>
  </si>
  <si>
    <t>9.</t>
  </si>
  <si>
    <t>KÖLTSÉGVETÉSI ÉS FINANSZÍROZÁSI BEVÉTELEK ÖSSZESEN</t>
  </si>
  <si>
    <t>Függő, átfutó, kiegyenlítő bevételelk</t>
  </si>
  <si>
    <t>BEVÉTELEK</t>
  </si>
  <si>
    <t>Megnevezés</t>
  </si>
  <si>
    <t>Állami (államig.) feladat</t>
  </si>
  <si>
    <t>Mód. I.</t>
  </si>
  <si>
    <t>Mód. II.</t>
  </si>
  <si>
    <t>Mód. III.</t>
  </si>
  <si>
    <t>Mód. IV.</t>
  </si>
  <si>
    <t>Mód. V.</t>
  </si>
  <si>
    <t>I. Működési kiadások</t>
  </si>
  <si>
    <t>Személyi juttatások</t>
  </si>
  <si>
    <t>K1</t>
  </si>
  <si>
    <t>Munkaadókat terhelő járulékok és szoc. hj.</t>
  </si>
  <si>
    <t>K2</t>
  </si>
  <si>
    <t>1.3</t>
  </si>
  <si>
    <t>Dologi kiadások</t>
  </si>
  <si>
    <t>K3</t>
  </si>
  <si>
    <t>Ellátottak pénzbeli juttatásai</t>
  </si>
  <si>
    <t>K4</t>
  </si>
  <si>
    <t>Egyéb működési célú kiadások</t>
  </si>
  <si>
    <t>K5</t>
  </si>
  <si>
    <t>1.5.1</t>
  </si>
  <si>
    <t>Elvonások, befizetések</t>
  </si>
  <si>
    <t>1.5.2</t>
  </si>
  <si>
    <t>Egyéb működési célú támogatások államháztartáson kívülre</t>
  </si>
  <si>
    <t>1.5.3</t>
  </si>
  <si>
    <t>Egyéb működési célú támogatások államháztartáson belülre</t>
  </si>
  <si>
    <t>1.5.4</t>
  </si>
  <si>
    <t>Kamatkiadások</t>
  </si>
  <si>
    <t>1.5.5</t>
  </si>
  <si>
    <t>Intézmény alulfinanszírozás</t>
  </si>
  <si>
    <t>2.</t>
  </si>
  <si>
    <t>II. Felhalmozási költségvetési kiadások</t>
  </si>
  <si>
    <t>Beruházások</t>
  </si>
  <si>
    <t>K6</t>
  </si>
  <si>
    <t>Felújítások</t>
  </si>
  <si>
    <t>K7</t>
  </si>
  <si>
    <t>Egyéb felhalmozási kiadások</t>
  </si>
  <si>
    <t>K8</t>
  </si>
  <si>
    <t>Pénzeszköz átadás államháztartáson kívülre</t>
  </si>
  <si>
    <t>Pénzeszköz átadás államháztartáson belülre</t>
  </si>
  <si>
    <t>2.3.4</t>
  </si>
  <si>
    <t>Befektetési célú részesedések</t>
  </si>
  <si>
    <t>III. Tartalékok</t>
  </si>
  <si>
    <t>512</t>
  </si>
  <si>
    <t>Általános tartalék</t>
  </si>
  <si>
    <t>Céltartalék</t>
  </si>
  <si>
    <t>Fejlesztési tartalék</t>
  </si>
  <si>
    <t>IV. Kölcsönök nyújtása</t>
  </si>
  <si>
    <t>KÖLTSÉGVETÉSI KIADÁSOK ÖSSZESEN</t>
  </si>
  <si>
    <t>V. Finanszírozási kiadások</t>
  </si>
  <si>
    <t>K9</t>
  </si>
  <si>
    <t>7.1</t>
  </si>
  <si>
    <t>Hosszú lejáratú hitelek, kölcsönök törlesztése</t>
  </si>
  <si>
    <t>7.2</t>
  </si>
  <si>
    <t>Függő, átfutó, kiegyenlítő kiadások</t>
  </si>
  <si>
    <t>KIADÁSOK ÖSSZESEN</t>
  </si>
  <si>
    <t>KÖLTSÉGVETÉSI BEVÉTELEK ÉS KIADÁSOK EGYENLEGE</t>
  </si>
  <si>
    <t>3. sz. táblázat</t>
  </si>
  <si>
    <t>Költségvetési hiány, többlet ( költségvetési bevételek 7. sor - költségvetési kiadások 5. sor) (+/-)</t>
  </si>
  <si>
    <t>4. sz. táblázat</t>
  </si>
  <si>
    <t>5. sz. táblázat</t>
  </si>
  <si>
    <t>6. sz. táblázat</t>
  </si>
  <si>
    <t>Finanszírozási müveletek egyenlege (1.1.-1.2.)+/-</t>
  </si>
  <si>
    <t>2. számú melléklet</t>
  </si>
  <si>
    <t>Működési célú bevételek és kiadások mérlege</t>
  </si>
  <si>
    <t>Eredeti ei.</t>
  </si>
  <si>
    <t>Mód. II-</t>
  </si>
  <si>
    <t>KIADÁSOK</t>
  </si>
  <si>
    <t>1. Közhatalmi bevételek</t>
  </si>
  <si>
    <t>1. Személyi juttatások</t>
  </si>
  <si>
    <t>2. Működési bevételek</t>
  </si>
  <si>
    <t>2. MAJ és szoc hozzájárulási adó</t>
  </si>
  <si>
    <t>3. Működési célú támogatások államháztartáson belülről</t>
  </si>
  <si>
    <t>3. Dologi kiadások</t>
  </si>
  <si>
    <t>4. Átvett pénzeszközök működési</t>
  </si>
  <si>
    <t>4. Ellátottak pénzbeli juttatásai</t>
  </si>
  <si>
    <t>5. Egyéb működési kiadások</t>
  </si>
  <si>
    <t>6. Tartalékok</t>
  </si>
  <si>
    <t>Költségvetési bevételek működési összesen</t>
  </si>
  <si>
    <t>Költségvetési kiadások működési összesen</t>
  </si>
  <si>
    <t>Működési hitelek törlesztése</t>
  </si>
  <si>
    <t>Hiány külső finanszírozása (hitel)</t>
  </si>
  <si>
    <t xml:space="preserve">Működési célú finanszírozási bevételek </t>
  </si>
  <si>
    <t>Működési célú finanszírozási kiadások</t>
  </si>
  <si>
    <t>Működési bevételek összesen</t>
  </si>
  <si>
    <t>Működési kiadások összesen</t>
  </si>
  <si>
    <t>Költségvetési hiány</t>
  </si>
  <si>
    <t>Költségvetési többlet</t>
  </si>
  <si>
    <t>Tárgyévi hiány</t>
  </si>
  <si>
    <t>Tárgyévi többlet</t>
  </si>
  <si>
    <t>felhalmozási célú bevételek és kiadások mérlege</t>
  </si>
  <si>
    <t>1. Felhalmozási támogatások államháztartáson belülről</t>
  </si>
  <si>
    <t>1. Beruházások</t>
  </si>
  <si>
    <t>2. Felhalmozási támogatások államháztartáson kívülről</t>
  </si>
  <si>
    <t>2. Felújítások</t>
  </si>
  <si>
    <t>3. Felhalmozási célú bevételek</t>
  </si>
  <si>
    <t>3. Egyéb felhalmozási kiadások</t>
  </si>
  <si>
    <t>4. Tartalékok</t>
  </si>
  <si>
    <t>Költségvetési bevételek felhalmozási összesen</t>
  </si>
  <si>
    <t>Költségvetési kiadások felhalmozási összesen</t>
  </si>
  <si>
    <t>Felhalmozási hitel törlesztése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</si>
  <si>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</si>
  <si>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</si>
  <si>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</si>
  <si>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</si>
  <si>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>Függő, átfutó, kiegyenlítő bevételek</t>
  </si>
  <si>
    <t>3. számú melléklet</t>
  </si>
  <si>
    <t>Közvetített szolgáltatások ellenértéke</t>
  </si>
  <si>
    <t>Működési támogatás államháztartáson kívülről</t>
  </si>
  <si>
    <t>Felhalmozási támogatás államháztartáson kívűlről</t>
  </si>
  <si>
    <t>4. számú melléklet</t>
  </si>
  <si>
    <t>Mód.III.</t>
  </si>
  <si>
    <t>K501-503</t>
  </si>
  <si>
    <t>K511</t>
  </si>
  <si>
    <t>K506</t>
  </si>
  <si>
    <t>VI. Finanszírozási kiadások</t>
  </si>
  <si>
    <t>K911</t>
  </si>
  <si>
    <t>Irányító szervi támogatások folyósítása (int.finansz.)</t>
  </si>
  <si>
    <t>K915</t>
  </si>
  <si>
    <t>Költségvetési és finanszírozási kiadások</t>
  </si>
  <si>
    <t>5. számú melléklet</t>
  </si>
  <si>
    <t>Kötelező</t>
  </si>
  <si>
    <t>Száma</t>
  </si>
  <si>
    <t>Előirányzat-csoport, kiemelt előirányzat megnevezése</t>
  </si>
  <si>
    <t>Mód IV.</t>
  </si>
  <si>
    <t>Mód V.</t>
  </si>
  <si>
    <t>Bevételek</t>
  </si>
  <si>
    <t>I. Intézményi működési bevételek</t>
  </si>
  <si>
    <t>II. Átvett pénzeszközök  államháztartáson belülről (2.1.+2.4.)</t>
  </si>
  <si>
    <t xml:space="preserve"> - ebből EU támogatás</t>
  </si>
  <si>
    <t>III. Átvett pénzeszköz államháztartáson kívülről (3.1.+3.2.)</t>
  </si>
  <si>
    <t>Működési célú pénzeszközök átvétele államháztartáson kívülről</t>
  </si>
  <si>
    <t>B65</t>
  </si>
  <si>
    <t>Felhalmozási célú pénzeszközök átvétele államháztartáson kívülről</t>
  </si>
  <si>
    <t>B72</t>
  </si>
  <si>
    <t>Költségvetési bevételek összesen (1+…+3)</t>
  </si>
  <si>
    <t>V. Finanszírozási bevételek (5.1.+…+5.3.)</t>
  </si>
  <si>
    <t>Költségvetési maradvány igénybevétele</t>
  </si>
  <si>
    <t>Iríányítószervi (önkormányzati) támogatás</t>
  </si>
  <si>
    <t>B816</t>
  </si>
  <si>
    <t>5.3</t>
  </si>
  <si>
    <t>Vállalkozási maradvány igénybevétele</t>
  </si>
  <si>
    <t>B8132</t>
  </si>
  <si>
    <t>VI. Függő, átfutó, kiegyenlítő bevételek</t>
  </si>
  <si>
    <t>BEVÉTELEK ÖSSZESEN: (4+5)</t>
  </si>
  <si>
    <t>Kiadások</t>
  </si>
  <si>
    <t>I. Működési költségvetés kiadásai (1.1+…+1.5.)</t>
  </si>
  <si>
    <t>1.1.</t>
  </si>
  <si>
    <t>Személyi  juttatások</t>
  </si>
  <si>
    <t>1.2.</t>
  </si>
  <si>
    <t>Munkaadókat terhelő járulékok és szociális hozzájárulási adó</t>
  </si>
  <si>
    <t>Dologi  kiadások</t>
  </si>
  <si>
    <t>1.4.</t>
  </si>
  <si>
    <t>II. Felhalmozási költségvetés kiadásai (2.1+…+2.4)</t>
  </si>
  <si>
    <t>2.1.</t>
  </si>
  <si>
    <t>2.2.</t>
  </si>
  <si>
    <t>Egyéb fejlesztési célú kiadások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</si>
  <si>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</si>
  <si>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</si>
  <si>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</si>
  <si>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(1+2)</t>
  </si>
  <si>
    <t>Éves engedélyezett létszám előirányzat (fő)</t>
  </si>
  <si>
    <t>Közfoglalkoztatottak létszáma (fő)</t>
  </si>
  <si>
    <t>* Az intézmény csak kötelező feladatokat lát el.</t>
  </si>
  <si>
    <t>6. számú melléklet</t>
  </si>
  <si>
    <t>Teljesítés</t>
  </si>
  <si>
    <t>2013. július 1.</t>
  </si>
  <si>
    <t>2013. június 30.</t>
  </si>
  <si>
    <t>Szakmai tev. ellátók</t>
  </si>
  <si>
    <t>Üzemeltetési tev. ellátók</t>
  </si>
  <si>
    <t>Rehabilitációs foglalkoztatott *</t>
  </si>
  <si>
    <t>Összesen</t>
  </si>
  <si>
    <t>Telj. %</t>
  </si>
  <si>
    <t>Önkormányzat</t>
  </si>
  <si>
    <t>Napköziotthonos Óvoda</t>
  </si>
  <si>
    <t>Mindösszesen:</t>
  </si>
  <si>
    <t>* Rehabilitációs hozzájárulás terhére</t>
  </si>
  <si>
    <t>7. számú melléklet</t>
  </si>
  <si>
    <t>Rábakecöl Önkormányzat dologi kiadásai</t>
  </si>
  <si>
    <t>4. számú melléklet 1.3 sorának részletezése</t>
  </si>
  <si>
    <t xml:space="preserve">Kötelező </t>
  </si>
  <si>
    <t>Önként vállalt</t>
  </si>
  <si>
    <t>Mód. III., IV., V.</t>
  </si>
  <si>
    <t>Telj.%</t>
  </si>
  <si>
    <t>Mód. I., II.</t>
  </si>
  <si>
    <t>Köztemető fenntartása</t>
  </si>
  <si>
    <t>Tűz- és katasztrófavédelmi tevékenységek</t>
  </si>
  <si>
    <t>Területfejl. és területrendezési helyi feladatok</t>
  </si>
  <si>
    <t>Egyéb szárazföldi személyszállítás</t>
  </si>
  <si>
    <t>Közutak, hídak, alagutak  üzemeltetése, fenntartása</t>
  </si>
  <si>
    <t>Nem veszélyes hulladék kezelése, ártalmatlanítása</t>
  </si>
  <si>
    <t>Közvilágítási feladatok</t>
  </si>
  <si>
    <t>Zöldterület kezelés</t>
  </si>
  <si>
    <t>Város- és községgazdálkodás</t>
  </si>
  <si>
    <t>Háziorvosi alapellátás</t>
  </si>
  <si>
    <t>Ifjúság-, egészségügyi gondozás</t>
  </si>
  <si>
    <t>Sportlétesítmények, edzőtáborok működtetése és fejlesztése</t>
  </si>
  <si>
    <t>Könyvtári szolgáltatások</t>
  </si>
  <si>
    <t>8. számú melléklet</t>
  </si>
  <si>
    <t>4. számú melléklet 1.4 sorának részletezése</t>
  </si>
  <si>
    <t>Szociális ellátások</t>
  </si>
  <si>
    <t>Kötelező/     önként vállalt</t>
  </si>
  <si>
    <t xml:space="preserve">Központi támogatás </t>
  </si>
  <si>
    <t>Saját erő</t>
  </si>
  <si>
    <t>Települési támogatás Szt. 45 §.(1)</t>
  </si>
  <si>
    <t>Ö</t>
  </si>
  <si>
    <t xml:space="preserve">Átmeneti segély Szt. 45. §                      </t>
  </si>
  <si>
    <t>Temetési segély 46. §</t>
  </si>
  <si>
    <t>Rendkivüli települési támogatás Szt. 45.§.(4)</t>
  </si>
  <si>
    <t>Köztemetés Szt. 48. §.</t>
  </si>
  <si>
    <t xml:space="preserve">Más pénzbeli támogatás Szt. 26.§ </t>
  </si>
  <si>
    <t>Összesen:</t>
  </si>
  <si>
    <t>Aktív korúak ellátása - rendszeres szociális  Szt. 37 §</t>
  </si>
  <si>
    <t>K</t>
  </si>
  <si>
    <t>Aktív korúak ellátása  - foglalkoztatást helyettesítő támogatás -  Szt. 35.§</t>
  </si>
  <si>
    <t>Lakásfenntartási támogatás normatív Szt.38 § a)</t>
  </si>
  <si>
    <t>Kiegészítő  gyermekvédelmi tám. Gyvt.20/B.§</t>
  </si>
  <si>
    <t>Kózgyógyellátás</t>
  </si>
  <si>
    <t>Ápolási díj (áthúzódó 2012. évről)</t>
  </si>
  <si>
    <t>Gyermekjóléti ellátások</t>
  </si>
  <si>
    <t>Pótlék rendszeres gyermekvédelmi kedvezményez Gyvt. 20/B.§.</t>
  </si>
  <si>
    <t>Természetbei támiogatás Gyvt. 20/a §.</t>
  </si>
  <si>
    <t>Óvodáztatási támogatás Gyvt. 20/C §.</t>
  </si>
  <si>
    <t>9. számú melléklet</t>
  </si>
  <si>
    <t xml:space="preserve">Véglegesen Átadott pénzeszközök </t>
  </si>
  <si>
    <t>4. számú melléklet 1.5.2 és 2.3.1 sorainak részletezése</t>
  </si>
  <si>
    <t>Államháztartáson kívülre</t>
  </si>
  <si>
    <t>Működési célú</t>
  </si>
  <si>
    <t xml:space="preserve">Felhalmozási célú </t>
  </si>
  <si>
    <t>kötelező</t>
  </si>
  <si>
    <t>önként vállalt</t>
  </si>
  <si>
    <t>eredeti</t>
  </si>
  <si>
    <t>mód. II, III.</t>
  </si>
  <si>
    <t>mód. II, III., IV.</t>
  </si>
  <si>
    <t>mód.I V.</t>
  </si>
  <si>
    <t>Móvár Nagytérségi Hulladékgazd. Témamenedzselés</t>
  </si>
  <si>
    <t>Pannon-Víz</t>
  </si>
  <si>
    <t>Arany János Program</t>
  </si>
  <si>
    <t>Szociális ösztöndíj - BURSA</t>
  </si>
  <si>
    <t>Első lakáshoz jutók támogatása</t>
  </si>
  <si>
    <t>Civil szervezetek támogatása</t>
  </si>
  <si>
    <t>Rábaköz Vidékfejlesztési Egyesület tagdíj</t>
  </si>
  <si>
    <t>Sporttevékenység támogatása</t>
  </si>
  <si>
    <t>4. számú melléklet 1.5.3 és 2.3.2 sorainak részletezése</t>
  </si>
  <si>
    <t>Államháztartáson belülre</t>
  </si>
  <si>
    <t>mód. II:</t>
  </si>
  <si>
    <t>Dénesfa Község Önkormányzata</t>
  </si>
  <si>
    <t>Rábakecöl Község Önkormányzata</t>
  </si>
  <si>
    <t>Orvosi ügyelet</t>
  </si>
  <si>
    <t>Rendőrörs</t>
  </si>
  <si>
    <t>Kaouvári Többcélú Kistérség</t>
  </si>
  <si>
    <t>Közigazgatási Kar.</t>
  </si>
  <si>
    <t>KÖSZ</t>
  </si>
  <si>
    <t>TÖOSZ</t>
  </si>
  <si>
    <t>Területfejlesztési Tanács</t>
  </si>
  <si>
    <t>védőnő utiköltség hozzájár.</t>
  </si>
  <si>
    <t>Beledi Szociális és Gyermekjóléti Társulás</t>
  </si>
  <si>
    <t>DRÖTT átvezetés</t>
  </si>
  <si>
    <t>Árvíz során keletkezett károk helyreállítása</t>
  </si>
  <si>
    <t xml:space="preserve">Rábakecöl Önkormányzat beruházási és felújítási kiadásai  </t>
  </si>
  <si>
    <t>4. számú melléklet 2.1 sorának részletezése</t>
  </si>
  <si>
    <t xml:space="preserve"> I n t é z m é n y i  b e r u h á z á s o k</t>
  </si>
  <si>
    <t>K/Ö</t>
  </si>
  <si>
    <t>Támogatás</t>
  </si>
  <si>
    <t>Mód. I., II.,III, IV., V.</t>
  </si>
  <si>
    <t>61-67</t>
  </si>
  <si>
    <t>Közvilágítás bővítés</t>
  </si>
  <si>
    <t>4. számú melléklet 2.2 sorának részletezése</t>
  </si>
  <si>
    <t>F e l ú j í t á s o k</t>
  </si>
  <si>
    <t>71-74</t>
  </si>
  <si>
    <t>IKSZT energetikai felújítás</t>
  </si>
  <si>
    <t>11 számú melléklet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</si>
  <si>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</si>
  <si>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</si>
  <si>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</si>
  <si>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</si>
  <si>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</si>
  <si>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</si>
  <si>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</si>
  <si>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</si>
  <si>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</si>
  <si>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</si>
  <si>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</si>
  <si>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</si>
  <si>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</si>
  <si>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</si>
  <si>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 xml:space="preserve">Működési tám. ÁH belülről </t>
  </si>
  <si>
    <t>Felhalm. tám. ÁH.belülről</t>
  </si>
  <si>
    <t>Átvett pénzeszközök államháztatráson kívülről</t>
  </si>
  <si>
    <t>Felhalmozási célú bevételek</t>
  </si>
  <si>
    <t>Finanszírozási bevételek</t>
  </si>
  <si>
    <t>10.</t>
  </si>
  <si>
    <t>11.</t>
  </si>
  <si>
    <t>12.</t>
  </si>
  <si>
    <t>Folyó működési kiadások</t>
  </si>
  <si>
    <t>13.</t>
  </si>
  <si>
    <t>Felhalmozási célú kiadások</t>
  </si>
  <si>
    <t>15.</t>
  </si>
  <si>
    <t>Tartalékok felhasználása</t>
  </si>
  <si>
    <t>Finanszírozási kiadások</t>
  </si>
  <si>
    <t>17.</t>
  </si>
  <si>
    <t>Kiadások összesen:</t>
  </si>
  <si>
    <t>18.</t>
  </si>
  <si>
    <t>Egyenleg</t>
  </si>
  <si>
    <t>12. számú melléklet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</si>
  <si>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</si>
  <si>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</si>
  <si>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2015. évi előirányzat</t>
  </si>
  <si>
    <t>2013. évi I. mód.</t>
  </si>
  <si>
    <t>Helyi adók</t>
  </si>
  <si>
    <t>Díjak, pótlékok, bírságok</t>
  </si>
  <si>
    <t>Az önkormányzati vagyon és az önkormányzatot megillető vagyoni értékű jog értékesítéséből és hasznosításából származó 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</si>
  <si>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</si>
  <si>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</si>
  <si>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</si>
  <si>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</t>
  </si>
  <si>
    <t>SAJÁT BEVÉTELEK 50 %-A</t>
  </si>
  <si>
    <t>13. számú melléklet</t>
  </si>
  <si>
    <t>adatok: forintban</t>
  </si>
  <si>
    <t>adatok forintban</t>
  </si>
  <si>
    <t>Jogcím</t>
  </si>
  <si>
    <t xml:space="preserve"> támogatási  összeg</t>
  </si>
  <si>
    <t>mód. II., III., IV.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</si>
  <si>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</si>
  <si>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</si>
  <si>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</si>
  <si>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</si>
  <si>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</si>
  <si>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I.1.c.)Egyéb önkormányzati feladatok támogatása</t>
  </si>
  <si>
    <t xml:space="preserve">           Beszámítás</t>
  </si>
  <si>
    <t>I.1.c) Beszámítási összeg</t>
  </si>
  <si>
    <t xml:space="preserve">          Beszámítás utáni egyéb önkormányzati feladatok támogatása</t>
  </si>
  <si>
    <t>I.1.d) Lakott külterülettel kapcs. Feladatok támogatása</t>
  </si>
  <si>
    <t>01. Helyi önkormányzatok működésének általnos támogatása</t>
  </si>
  <si>
    <t xml:space="preserve">II.1 Óvodapedagógusok  és a nevelőmunkát közvetlenül támogatók bértámogatása </t>
  </si>
  <si>
    <t>II.2 Óvodaműködtetési támogatás</t>
  </si>
  <si>
    <t>02. Települési önkormányzatok egyes köznevelési feladatainak támogatása</t>
  </si>
  <si>
    <t>III.2. Települési önkorm. Szoc.feladatainak támogatása</t>
  </si>
  <si>
    <t>III. 5. a elismert dologzók bértámogatása</t>
  </si>
  <si>
    <t>III. 5. b üzemeltetési támogatás</t>
  </si>
  <si>
    <t>III.5. Gyermekétkeztetés támogatása</t>
  </si>
  <si>
    <t xml:space="preserve">IV.1. Közművelődési feladatok </t>
  </si>
  <si>
    <t>Lakott külterület támogatás</t>
  </si>
  <si>
    <t>Prémium évek program (3. sz. melléklet)</t>
  </si>
  <si>
    <t>Bérkompenzáció</t>
  </si>
  <si>
    <t>Vis maior</t>
  </si>
  <si>
    <t>Közművelődési érdekeltségnövelő támogatás</t>
  </si>
  <si>
    <t>Könyvtári érdekeltségnövelő támogatá</t>
  </si>
  <si>
    <t>Nyári gyermekétkeztetés</t>
  </si>
  <si>
    <t>Szerkezetátalakítási tartalékból foly.támogatás d)</t>
  </si>
  <si>
    <t>Rábakecöl Önkormányzat 2016. évi bevételi előirányzatai</t>
  </si>
  <si>
    <t>Ft-ban</t>
  </si>
  <si>
    <t>Rábakecöl  Önkormányzat 2016. évi kiadási előirányzatai</t>
  </si>
  <si>
    <t>Állami megelőlegzés</t>
  </si>
  <si>
    <t>2016. ÉV</t>
  </si>
  <si>
    <t xml:space="preserve"> Ft-ban</t>
  </si>
  <si>
    <t>Rábakecöl Önkormányzat 2016. évi kiadási előirányzatai</t>
  </si>
  <si>
    <t>K914</t>
  </si>
  <si>
    <t>2016. év</t>
  </si>
  <si>
    <t xml:space="preserve"> forintban </t>
  </si>
  <si>
    <t>Rábakecöl Önkormányzat költségvetési szerveinek 2016. évi létszámkerete</t>
  </si>
  <si>
    <t>2016. január 1.</t>
  </si>
  <si>
    <t>Önkorm. és önkorm. hiv. jogalkotó és élt. ig. tev.</t>
  </si>
  <si>
    <t>Rendőrség</t>
  </si>
  <si>
    <t>1 db fűnyíró</t>
  </si>
  <si>
    <t>infrastruktúra fejlesztés - könyvtár</t>
  </si>
  <si>
    <t>1 db forgószék, hirdetőtábla - orvos</t>
  </si>
  <si>
    <t xml:space="preserve">forintban </t>
  </si>
  <si>
    <t>Egyéb pénzbeli támogatás  /bursa/</t>
  </si>
  <si>
    <t>A 2016 évi általános működés és ágazati feladatok támogatásának alakulása jogcímenként</t>
  </si>
  <si>
    <t>I.6.   2015. évről áthúzódó bérkompenzáció</t>
  </si>
  <si>
    <t>III.  Rászoruló gyermekek szünidei étkeztetése</t>
  </si>
  <si>
    <t>Előirányzat-felhasználási terv
2016. évre</t>
  </si>
  <si>
    <t xml:space="preserve"> forintban</t>
  </si>
  <si>
    <t>Intézményi működési bev.</t>
  </si>
  <si>
    <t xml:space="preserve">Közfoglalkoztatottak </t>
  </si>
  <si>
    <t>Mindösszesen</t>
  </si>
  <si>
    <t>Mód.I.</t>
  </si>
  <si>
    <t xml:space="preserve">mód. I. </t>
  </si>
  <si>
    <t>mód. I</t>
  </si>
  <si>
    <t>mód.I.</t>
  </si>
  <si>
    <t xml:space="preserve">eredeti </t>
  </si>
  <si>
    <t>3.7</t>
  </si>
  <si>
    <t>Ktgvetési  vsszatérülések</t>
  </si>
  <si>
    <t>B411</t>
  </si>
  <si>
    <t>Készletértékesítés</t>
  </si>
  <si>
    <t>Működési támogatás államháztartáson kivülről</t>
  </si>
  <si>
    <t>Felhalmozási támogatás államháztartáson kívülről</t>
  </si>
  <si>
    <t>B401</t>
  </si>
  <si>
    <t>Ktgvetési   visszatérülések</t>
  </si>
  <si>
    <t xml:space="preserve">Mód. I. </t>
  </si>
  <si>
    <t>Könyvtári állománygyarapítás</t>
  </si>
  <si>
    <t>Magyar Máltai Szeretetszolgálat</t>
  </si>
  <si>
    <t>Tornaterem felújítás</t>
  </si>
  <si>
    <t>I. világháborús emlékmű felújítás</t>
  </si>
  <si>
    <t>Játszótéri játékok vásárlása</t>
  </si>
  <si>
    <t>2016. évi bérkompenzáció</t>
  </si>
  <si>
    <t>Hiány belső finanszírozása (pénzmaradvány)</t>
  </si>
  <si>
    <t>Szolgáltatások ellenértéke</t>
  </si>
  <si>
    <t>Ellátási díjak bevételei</t>
  </si>
  <si>
    <t>2.7</t>
  </si>
  <si>
    <t>2.8</t>
  </si>
  <si>
    <t>2.9</t>
  </si>
  <si>
    <t>2.10</t>
  </si>
  <si>
    <t>2.5.1</t>
  </si>
  <si>
    <t>2.5.2</t>
  </si>
  <si>
    <t>2.5.3</t>
  </si>
  <si>
    <t xml:space="preserve">KÖLTSÉGVETÉSI SZERVEK FELHALMOZÁSI KIADÁSAI </t>
  </si>
  <si>
    <t xml:space="preserve">FEJLESZTÉSEK (ÁFA-val) </t>
  </si>
  <si>
    <t xml:space="preserve">2016. év </t>
  </si>
  <si>
    <t>Ft</t>
  </si>
  <si>
    <t>Cím</t>
  </si>
  <si>
    <t>Intézmény</t>
  </si>
  <si>
    <t>Felújítás/beruházás</t>
  </si>
  <si>
    <t>B/F</t>
  </si>
  <si>
    <t>Előirányzat Kötelező</t>
  </si>
  <si>
    <t>Beledi Közös Önkormányzati Hiatal</t>
  </si>
  <si>
    <t>B</t>
  </si>
  <si>
    <t>fénymásoló/nyomtató beszerzése</t>
  </si>
  <si>
    <t>Beledi Általános Művelődési Központ</t>
  </si>
  <si>
    <t>75 db szék ebédlőbe</t>
  </si>
  <si>
    <t>Hűtőszekrény, kávéfőző óvodába</t>
  </si>
  <si>
    <t>laptop beszerzése élelmezésvezetőnek</t>
  </si>
  <si>
    <t>2 db monjitor vásárlása könyvtárba</t>
  </si>
  <si>
    <t>hűtőszekrény, mikorhullámú sütő óvodába</t>
  </si>
  <si>
    <t>laptop beszerzése óvodába</t>
  </si>
  <si>
    <t>F</t>
  </si>
  <si>
    <t>Rábakecöli Napköziotthonos Óvoda</t>
  </si>
  <si>
    <t>kézimixer beszerzése (kisértékű tárgyi eszköz)</t>
  </si>
  <si>
    <t>2016. évi belső forrásból fedezhető működési hiány</t>
  </si>
  <si>
    <t xml:space="preserve">2016. évi belső  forrásból fedezhető felhalmozási hiány </t>
  </si>
  <si>
    <t>2016. évi belső forrásból fedezhető összes hiány (1.+2.)</t>
  </si>
  <si>
    <t xml:space="preserve">2016. évi külső forrásból fedezhető működési hiány </t>
  </si>
  <si>
    <t xml:space="preserve">2016. évi külső forrásból fedezhető felhalmozási hiány </t>
  </si>
  <si>
    <t>2016. évi külső forrásból fedezhető összes hiány (1.+2.)</t>
  </si>
  <si>
    <t xml:space="preserve">   1.1.</t>
  </si>
  <si>
    <t>Finanszírozási bevételek (1.melléklet 1.sz.táblázat 11. sor)</t>
  </si>
  <si>
    <t xml:space="preserve">     1.1.1.</t>
  </si>
  <si>
    <t xml:space="preserve">1.1.-ből: Működési célú finanszírozási bevételek </t>
  </si>
  <si>
    <t xml:space="preserve">     1.1.2.</t>
  </si>
  <si>
    <t xml:space="preserve">              Felhalmozási célú finanszírozási bevételek </t>
  </si>
  <si>
    <t xml:space="preserve"> 1.2.</t>
  </si>
  <si>
    <t>Finanszírozási kiadások (1. melléklet 2. sz. táblázat 6. sor)</t>
  </si>
  <si>
    <t xml:space="preserve">   1.2.1.</t>
  </si>
  <si>
    <t>1.2.-ből: Működési célú finanszírozási kiadások</t>
  </si>
  <si>
    <t xml:space="preserve">   1.2.2.</t>
  </si>
  <si>
    <t xml:space="preserve">              Felhalmozási célú finanszírozási kiadások </t>
  </si>
  <si>
    <t>Egyéb működési bevételek</t>
  </si>
  <si>
    <t>10/a. számú melléklet</t>
  </si>
  <si>
    <t>10. számú melléklet</t>
  </si>
  <si>
    <t>Rábakecöl Községi Önkormányzat bevételek és kiadások mérlege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</si>
</sst>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mmm\ d/"/>
    <numFmt numFmtId="166" formatCode="General&quot;  fő&quot;"/>
    <numFmt numFmtId="167" formatCode="_-* #,##0.00\ _F_t_-;\-* #,##0.00\ _F_t_-;_-* \-??\ _F_t_-;_-@_-"/>
    <numFmt numFmtId="168" formatCode="#,##0_ ;\-#,##0\ "/>
  </numFmts>
  <fonts count="126"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2"/>
      <name val="Times New Roman CE"/>
      <family val="1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name val="MS Sans Serif"/>
      <family val="2"/>
    </font>
    <font>
      <sz val="11"/>
      <name val="MS Sans Serif"/>
      <family val="2"/>
    </font>
    <font>
      <b/>
      <i/>
      <sz val="11"/>
      <name val="MS Sans Serif"/>
      <family val="2"/>
    </font>
    <font>
      <b/>
      <sz val="13"/>
      <name val="comic"/>
      <family val="5"/>
    </font>
    <font>
      <sz val="13"/>
      <name val="comic"/>
      <family val="5"/>
    </font>
    <font>
      <b/>
      <sz val="11"/>
      <name val="MS Sans Serif"/>
      <family val="2"/>
    </font>
    <font>
      <sz val="12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i/>
      <sz val="11"/>
      <name val="Times New Roman CE"/>
      <family val="1"/>
    </font>
    <font>
      <b/>
      <i/>
      <sz val="12"/>
      <name val="MS Sans Serif"/>
      <family val="2"/>
    </font>
    <font>
      <b/>
      <sz val="12"/>
      <name val="Times New Roman CE"/>
      <family val="1"/>
    </font>
    <font>
      <b/>
      <sz val="8.5"/>
      <name val="MS Sans Serif"/>
      <family val="2"/>
    </font>
    <font>
      <u val="single"/>
      <sz val="10"/>
      <color indexed="12"/>
      <name val="MS Sans Serif"/>
      <family val="2"/>
    </font>
    <font>
      <b/>
      <sz val="13.5"/>
      <name val="MS Sans Serif"/>
      <family val="2"/>
    </font>
    <font>
      <sz val="8"/>
      <name val="Times New Roman CE"/>
      <family val="1"/>
    </font>
    <font>
      <b/>
      <sz val="8"/>
      <name val="Times New Roman CE"/>
      <family val="1"/>
    </font>
    <font>
      <b/>
      <sz val="11"/>
      <name val="Times New Roman CE"/>
      <family val="1"/>
    </font>
    <font>
      <sz val="12"/>
      <color indexed="10"/>
      <name val="Times New Roman CE"/>
      <family val="1"/>
    </font>
    <font>
      <b/>
      <i/>
      <sz val="9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b/>
      <i/>
      <sz val="10"/>
      <name val="Arial"/>
      <family val="2"/>
    </font>
    <font>
      <b/>
      <sz val="11"/>
      <name val="comic"/>
      <family val="5"/>
    </font>
    <font>
      <b/>
      <sz val="10"/>
      <name val="comic"/>
      <family val="5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10"/>
      <name val="MS Sans Serif"/>
      <family val="2"/>
    </font>
    <font>
      <b/>
      <sz val="9"/>
      <name val="Times New Roman CE"/>
      <family val="1"/>
    </font>
    <font>
      <b/>
      <sz val="9"/>
      <name val="Times New Roman"/>
      <family val="1"/>
    </font>
    <font>
      <b/>
      <i/>
      <sz val="12"/>
      <name val="Times New Roman CE"/>
      <family val="1"/>
    </font>
    <font>
      <sz val="9"/>
      <name val="Times New Roman"/>
      <family val="1"/>
    </font>
    <font>
      <b/>
      <sz val="16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i/>
      <sz val="8"/>
      <name val="Times New Roman CE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10"/>
      <name val="MS Sans Serif"/>
      <family val="2"/>
    </font>
    <font>
      <sz val="10"/>
      <name val="MS Reference Sans Serif"/>
      <family val="2"/>
    </font>
    <font>
      <b/>
      <i/>
      <sz val="10"/>
      <name val="MS Reference Sans Serif"/>
      <family val="2"/>
    </font>
    <font>
      <b/>
      <sz val="14"/>
      <name val="MS Reference Sans Serif"/>
      <family val="2"/>
    </font>
    <font>
      <b/>
      <sz val="10"/>
      <name val="MS Reference Sans Serif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MS Reference Sans Serif"/>
      <family val="2"/>
    </font>
    <font>
      <b/>
      <sz val="12"/>
      <name val="MS Reference Sans Serif"/>
      <family val="2"/>
    </font>
    <font>
      <sz val="10"/>
      <name val="Times New Roman"/>
      <family val="1"/>
    </font>
    <font>
      <sz val="14"/>
      <name val="comic"/>
      <family val="5"/>
    </font>
    <font>
      <sz val="10"/>
      <name val="comic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Arial CE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10"/>
      <name val="Arial CE"/>
      <family val="2"/>
    </font>
    <font>
      <sz val="11"/>
      <name val="Arial"/>
      <family val="2"/>
    </font>
    <font>
      <b/>
      <i/>
      <sz val="12"/>
      <name val="Arial CE"/>
      <family val="2"/>
    </font>
    <font>
      <b/>
      <sz val="14"/>
      <name val="comic"/>
      <family val="5"/>
    </font>
    <font>
      <sz val="11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i/>
      <sz val="12"/>
      <name val="Times New Roman CE"/>
      <family val="1"/>
    </font>
    <font>
      <b/>
      <sz val="14"/>
      <name val="Times New Roman CE"/>
      <family val="1"/>
    </font>
    <font>
      <b/>
      <i/>
      <sz val="11"/>
      <color indexed="8"/>
      <name val="Calibri"/>
      <family val="2"/>
    </font>
    <font>
      <b/>
      <sz val="10"/>
      <name val="Times New Roman"/>
      <family val="1"/>
    </font>
    <font>
      <b/>
      <sz val="12"/>
      <color indexed="8"/>
      <name val="Calibri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MS Sans Serif"/>
      <family val="2"/>
    </font>
    <font>
      <b/>
      <sz val="9"/>
      <name val="Arial CE"/>
      <family val="2"/>
    </font>
    <font>
      <sz val="8.5"/>
      <name val="MS Sans Serif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1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/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/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/>
    </border>
    <border>
      <left style="medium">
        <color indexed="8"/>
      </left>
      <right/>
      <top style="thin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thin"/>
      <right style="medium"/>
      <top style="medium"/>
      <bottom/>
    </border>
    <border>
      <left/>
      <right style="thin">
        <color indexed="8"/>
      </right>
      <top/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/>
      <right style="medium"/>
      <top style="thin"/>
      <bottom/>
    </border>
    <border>
      <left/>
      <right style="medium"/>
      <top/>
      <bottom style="thin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/>
      <bottom style="medium"/>
    </border>
    <border>
      <left/>
      <right style="thin"/>
      <top/>
      <bottom style="medium"/>
    </border>
    <border>
      <left/>
      <right style="medium"/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/>
      <right style="thin"/>
      <top style="medium"/>
      <bottom style="medium"/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double">
        <color indexed="8"/>
      </bottom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9" fillId="2" borderId="0" applyNumberFormat="0" applyBorder="0" applyAlignment="0" applyProtection="0"/>
    <xf numFmtId="0" fontId="109" fillId="3" borderId="0" applyNumberFormat="0" applyBorder="0" applyAlignment="0" applyProtection="0"/>
    <xf numFmtId="0" fontId="109" fillId="4" borderId="0" applyNumberFormat="0" applyBorder="0" applyAlignment="0" applyProtection="0"/>
    <xf numFmtId="0" fontId="109" fillId="5" borderId="0" applyNumberFormat="0" applyBorder="0" applyAlignment="0" applyProtection="0"/>
    <xf numFmtId="0" fontId="109" fillId="6" borderId="0" applyNumberFormat="0" applyBorder="0" applyAlignment="0" applyProtection="0"/>
    <xf numFmtId="0" fontId="10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09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5" borderId="0" applyNumberFormat="0" applyBorder="0" applyAlignment="0" applyProtection="0"/>
    <xf numFmtId="0" fontId="109" fillId="16" borderId="0" applyNumberFormat="0" applyBorder="0" applyAlignment="0" applyProtection="0"/>
    <xf numFmtId="0" fontId="109" fillId="17" borderId="0" applyNumberFormat="0" applyBorder="0" applyAlignment="0" applyProtection="0"/>
    <xf numFmtId="0" fontId="109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10" fillId="21" borderId="0" applyNumberFormat="0" applyBorder="0" applyAlignment="0" applyProtection="0"/>
    <xf numFmtId="0" fontId="110" fillId="22" borderId="0" applyNumberFormat="0" applyBorder="0" applyAlignment="0" applyProtection="0"/>
    <xf numFmtId="0" fontId="110" fillId="23" borderId="0" applyNumberFormat="0" applyBorder="0" applyAlignment="0" applyProtection="0"/>
    <xf numFmtId="0" fontId="110" fillId="24" borderId="0" applyNumberFormat="0" applyBorder="0" applyAlignment="0" applyProtection="0"/>
    <xf numFmtId="0" fontId="110" fillId="25" borderId="0" applyNumberFormat="0" applyBorder="0" applyAlignment="0" applyProtection="0"/>
    <xf numFmtId="0" fontId="110" fillId="26" borderId="0" applyNumberFormat="0" applyBorder="0" applyAlignment="0" applyProtection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111" fillId="34" borderId="1" applyNumberFormat="0" applyAlignment="0" applyProtection="0"/>
    <xf numFmtId="0" fontId="4" fillId="35" borderId="2" applyNumberFormat="0" applyAlignment="0" applyProtection="0"/>
    <xf numFmtId="0" fontId="5" fillId="36" borderId="3" applyNumberFormat="0" applyAlignment="0" applyProtection="0"/>
    <xf numFmtId="0" fontId="112" fillId="0" borderId="0" applyNumberFormat="0" applyFill="0" applyBorder="0" applyAlignment="0" applyProtection="0"/>
    <xf numFmtId="0" fontId="113" fillId="0" borderId="4" applyNumberFormat="0" applyFill="0" applyAlignment="0" applyProtection="0"/>
    <xf numFmtId="0" fontId="114" fillId="0" borderId="5" applyNumberFormat="0" applyFill="0" applyAlignment="0" applyProtection="0"/>
    <xf numFmtId="0" fontId="115" fillId="0" borderId="6" applyNumberFormat="0" applyFill="0" applyAlignment="0" applyProtection="0"/>
    <xf numFmtId="0" fontId="115" fillId="0" borderId="0" applyNumberFormat="0" applyFill="0" applyBorder="0" applyAlignment="0" applyProtection="0"/>
    <xf numFmtId="0" fontId="116" fillId="37" borderId="7" applyNumberFormat="0" applyAlignment="0" applyProtection="0"/>
    <xf numFmtId="0" fontId="6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8" fillId="0" borderId="11" applyNumberFormat="0" applyFill="0" applyAlignment="0" applyProtection="0"/>
    <xf numFmtId="0" fontId="11" fillId="19" borderId="2" applyNumberFormat="0" applyAlignment="0" applyProtection="0"/>
    <xf numFmtId="0" fontId="0" fillId="38" borderId="12" applyNumberFormat="0" applyFont="0" applyAlignment="0" applyProtection="0"/>
    <xf numFmtId="0" fontId="110" fillId="39" borderId="0" applyNumberFormat="0" applyBorder="0" applyAlignment="0" applyProtection="0"/>
    <xf numFmtId="0" fontId="110" fillId="40" borderId="0" applyNumberFormat="0" applyBorder="0" applyAlignment="0" applyProtection="0"/>
    <xf numFmtId="0" fontId="110" fillId="41" borderId="0" applyNumberFormat="0" applyBorder="0" applyAlignment="0" applyProtection="0"/>
    <xf numFmtId="0" fontId="110" fillId="42" borderId="0" applyNumberFormat="0" applyBorder="0" applyAlignment="0" applyProtection="0"/>
    <xf numFmtId="0" fontId="110" fillId="43" borderId="0" applyNumberFormat="0" applyBorder="0" applyAlignment="0" applyProtection="0"/>
    <xf numFmtId="0" fontId="110" fillId="44" borderId="0" applyNumberFormat="0" applyBorder="0" applyAlignment="0" applyProtection="0"/>
    <xf numFmtId="0" fontId="119" fillId="45" borderId="0" applyNumberFormat="0" applyBorder="0" applyAlignment="0" applyProtection="0"/>
    <xf numFmtId="0" fontId="120" fillId="46" borderId="13" applyNumberFormat="0" applyAlignment="0" applyProtection="0"/>
    <xf numFmtId="0" fontId="12" fillId="0" borderId="14" applyNumberFormat="0" applyFill="0" applyAlignment="0" applyProtection="0"/>
    <xf numFmtId="0" fontId="121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10" borderId="15" applyNumberFormat="0" applyAlignment="0" applyProtection="0"/>
    <xf numFmtId="0" fontId="17" fillId="35" borderId="16" applyNumberFormat="0" applyAlignment="0" applyProtection="0"/>
    <xf numFmtId="0" fontId="122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3" fillId="47" borderId="0" applyNumberFormat="0" applyBorder="0" applyAlignment="0" applyProtection="0"/>
    <xf numFmtId="0" fontId="124" fillId="48" borderId="0" applyNumberFormat="0" applyBorder="0" applyAlignment="0" applyProtection="0"/>
    <xf numFmtId="0" fontId="125" fillId="46" borderId="1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8" applyNumberFormat="0" applyFill="0" applyAlignment="0" applyProtection="0"/>
    <xf numFmtId="0" fontId="12" fillId="0" borderId="0" applyNumberFormat="0" applyFill="0" applyBorder="0" applyAlignment="0" applyProtection="0"/>
  </cellStyleXfs>
  <cellXfs count="1506">
    <xf numFmtId="0" fontId="0" fillId="0" borderId="0" xfId="0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20" fillId="0" borderId="0" xfId="0" applyNumberFormat="1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3" fontId="22" fillId="0" borderId="0" xfId="0" applyNumberFormat="1" applyFont="1" applyFill="1" applyAlignment="1">
      <alignment horizontal="right"/>
    </xf>
    <xf numFmtId="49" fontId="24" fillId="0" borderId="0" xfId="0" applyNumberFormat="1" applyFont="1" applyAlignment="1">
      <alignment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21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3" fontId="21" fillId="0" borderId="0" xfId="0" applyNumberFormat="1" applyFont="1" applyAlignment="1">
      <alignment/>
    </xf>
    <xf numFmtId="3" fontId="22" fillId="0" borderId="0" xfId="0" applyNumberFormat="1" applyFont="1" applyFill="1" applyAlignment="1">
      <alignment horizontal="right" vertical="center"/>
    </xf>
    <xf numFmtId="49" fontId="26" fillId="0" borderId="19" xfId="0" applyNumberFormat="1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wrapText="1"/>
    </xf>
    <xf numFmtId="49" fontId="26" fillId="0" borderId="20" xfId="0" applyNumberFormat="1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49" fontId="27" fillId="0" borderId="19" xfId="0" applyNumberFormat="1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horizontal="left" vertical="center" wrapText="1"/>
    </xf>
    <xf numFmtId="3" fontId="27" fillId="35" borderId="22" xfId="0" applyNumberFormat="1" applyFont="1" applyFill="1" applyBorder="1" applyAlignment="1">
      <alignment horizontal="right" vertical="center" wrapText="1"/>
    </xf>
    <xf numFmtId="3" fontId="27" fillId="35" borderId="23" xfId="0" applyNumberFormat="1" applyFont="1" applyFill="1" applyBorder="1" applyAlignment="1">
      <alignment horizontal="right" vertical="center" wrapText="1"/>
    </xf>
    <xf numFmtId="3" fontId="27" fillId="35" borderId="25" xfId="0" applyNumberFormat="1" applyFont="1" applyFill="1" applyBorder="1" applyAlignment="1">
      <alignment horizontal="right" vertical="center" wrapText="1"/>
    </xf>
    <xf numFmtId="0" fontId="28" fillId="0" borderId="21" xfId="0" applyFont="1" applyBorder="1" applyAlignment="1">
      <alignment/>
    </xf>
    <xf numFmtId="0" fontId="28" fillId="0" borderId="0" xfId="0" applyFont="1" applyAlignment="1">
      <alignment/>
    </xf>
    <xf numFmtId="0" fontId="26" fillId="0" borderId="21" xfId="0" applyFont="1" applyFill="1" applyBorder="1" applyAlignment="1">
      <alignment horizontal="left" vertical="center" wrapText="1"/>
    </xf>
    <xf numFmtId="49" fontId="0" fillId="0" borderId="26" xfId="0" applyNumberFormat="1" applyFont="1" applyBorder="1" applyAlignment="1">
      <alignment horizontal="left"/>
    </xf>
    <xf numFmtId="49" fontId="26" fillId="0" borderId="27" xfId="0" applyNumberFormat="1" applyFont="1" applyFill="1" applyBorder="1" applyAlignment="1">
      <alignment horizontal="left" vertical="center" wrapText="1"/>
    </xf>
    <xf numFmtId="0" fontId="26" fillId="0" borderId="28" xfId="0" applyFont="1" applyFill="1" applyBorder="1" applyAlignment="1">
      <alignment horizontal="left" vertical="center" wrapText="1"/>
    </xf>
    <xf numFmtId="3" fontId="26" fillId="35" borderId="29" xfId="0" applyNumberFormat="1" applyFont="1" applyFill="1" applyBorder="1" applyAlignment="1">
      <alignment horizontal="right" vertical="center" wrapText="1"/>
    </xf>
    <xf numFmtId="3" fontId="26" fillId="35" borderId="30" xfId="0" applyNumberFormat="1" applyFont="1" applyFill="1" applyBorder="1" applyAlignment="1">
      <alignment horizontal="right" vertical="center" wrapText="1"/>
    </xf>
    <xf numFmtId="3" fontId="26" fillId="35" borderId="31" xfId="0" applyNumberFormat="1" applyFont="1" applyFill="1" applyBorder="1" applyAlignment="1">
      <alignment horizontal="right" vertical="center" wrapText="1"/>
    </xf>
    <xf numFmtId="49" fontId="0" fillId="0" borderId="32" xfId="0" applyNumberFormat="1" applyFont="1" applyBorder="1" applyAlignment="1">
      <alignment horizontal="left"/>
    </xf>
    <xf numFmtId="49" fontId="26" fillId="0" borderId="33" xfId="0" applyNumberFormat="1" applyFont="1" applyFill="1" applyBorder="1" applyAlignment="1">
      <alignment horizontal="left" vertical="center" wrapText="1"/>
    </xf>
    <xf numFmtId="0" fontId="26" fillId="0" borderId="33" xfId="0" applyFont="1" applyFill="1" applyBorder="1" applyAlignment="1">
      <alignment horizontal="left" vertical="center" wrapText="1"/>
    </xf>
    <xf numFmtId="0" fontId="26" fillId="0" borderId="34" xfId="0" applyFont="1" applyFill="1" applyBorder="1" applyAlignment="1">
      <alignment horizontal="left" vertical="center" wrapText="1"/>
    </xf>
    <xf numFmtId="3" fontId="26" fillId="35" borderId="35" xfId="0" applyNumberFormat="1" applyFont="1" applyFill="1" applyBorder="1" applyAlignment="1">
      <alignment horizontal="right" vertical="center" wrapText="1"/>
    </xf>
    <xf numFmtId="3" fontId="26" fillId="35" borderId="36" xfId="0" applyNumberFormat="1" applyFont="1" applyFill="1" applyBorder="1" applyAlignment="1">
      <alignment horizontal="right" vertical="center" wrapText="1"/>
    </xf>
    <xf numFmtId="0" fontId="26" fillId="0" borderId="33" xfId="0" applyFont="1" applyBorder="1" applyAlignment="1">
      <alignment horizontal="left" wrapText="1"/>
    </xf>
    <xf numFmtId="0" fontId="26" fillId="0" borderId="34" xfId="0" applyFont="1" applyBorder="1" applyAlignment="1">
      <alignment horizontal="left" wrapText="1"/>
    </xf>
    <xf numFmtId="3" fontId="26" fillId="35" borderId="37" xfId="0" applyNumberFormat="1" applyFont="1" applyFill="1" applyBorder="1" applyAlignment="1">
      <alignment horizontal="right" vertical="center" wrapText="1"/>
    </xf>
    <xf numFmtId="3" fontId="26" fillId="0" borderId="36" xfId="0" applyNumberFormat="1" applyFont="1" applyFill="1" applyBorder="1" applyAlignment="1">
      <alignment horizontal="right" vertical="center" wrapText="1"/>
    </xf>
    <xf numFmtId="3" fontId="26" fillId="0" borderId="37" xfId="0" applyNumberFormat="1" applyFont="1" applyFill="1" applyBorder="1" applyAlignment="1">
      <alignment horizontal="right" vertical="center" wrapText="1"/>
    </xf>
    <xf numFmtId="0" fontId="26" fillId="0" borderId="34" xfId="0" applyFont="1" applyBorder="1" applyAlignment="1">
      <alignment wrapText="1"/>
    </xf>
    <xf numFmtId="3" fontId="26" fillId="35" borderId="38" xfId="0" applyNumberFormat="1" applyFont="1" applyFill="1" applyBorder="1" applyAlignment="1">
      <alignment horizontal="right" vertical="center" wrapText="1"/>
    </xf>
    <xf numFmtId="3" fontId="26" fillId="0" borderId="38" xfId="0" applyNumberFormat="1" applyFont="1" applyFill="1" applyBorder="1" applyAlignment="1">
      <alignment horizontal="right" vertical="center" wrapText="1"/>
    </xf>
    <xf numFmtId="49" fontId="0" fillId="0" borderId="39" xfId="0" applyNumberFormat="1" applyFont="1" applyBorder="1" applyAlignment="1">
      <alignment horizontal="left"/>
    </xf>
    <xf numFmtId="49" fontId="26" fillId="0" borderId="40" xfId="0" applyNumberFormat="1" applyFont="1" applyFill="1" applyBorder="1" applyAlignment="1">
      <alignment horizontal="left" vertical="center" wrapText="1"/>
    </xf>
    <xf numFmtId="0" fontId="26" fillId="0" borderId="41" xfId="0" applyFont="1" applyBorder="1" applyAlignment="1">
      <alignment horizontal="left" wrapText="1"/>
    </xf>
    <xf numFmtId="3" fontId="26" fillId="35" borderId="42" xfId="0" applyNumberFormat="1" applyFont="1" applyFill="1" applyBorder="1" applyAlignment="1">
      <alignment horizontal="right" vertical="center" wrapText="1"/>
    </xf>
    <xf numFmtId="3" fontId="26" fillId="0" borderId="42" xfId="0" applyNumberFormat="1" applyFont="1" applyFill="1" applyBorder="1" applyAlignment="1">
      <alignment horizontal="right" vertical="center" wrapText="1"/>
    </xf>
    <xf numFmtId="3" fontId="26" fillId="35" borderId="43" xfId="0" applyNumberFormat="1" applyFont="1" applyFill="1" applyBorder="1" applyAlignment="1">
      <alignment horizontal="right" vertical="center" wrapText="1"/>
    </xf>
    <xf numFmtId="49" fontId="0" fillId="0" borderId="44" xfId="0" applyNumberFormat="1" applyFont="1" applyBorder="1" applyAlignment="1">
      <alignment horizontal="left"/>
    </xf>
    <xf numFmtId="49" fontId="26" fillId="0" borderId="45" xfId="0" applyNumberFormat="1" applyFont="1" applyFill="1" applyBorder="1" applyAlignment="1">
      <alignment horizontal="left" vertical="center" wrapText="1"/>
    </xf>
    <xf numFmtId="0" fontId="26" fillId="0" borderId="45" xfId="0" applyFont="1" applyFill="1" applyBorder="1" applyAlignment="1">
      <alignment horizontal="left" vertical="center" wrapText="1"/>
    </xf>
    <xf numFmtId="0" fontId="26" fillId="0" borderId="46" xfId="0" applyFont="1" applyFill="1" applyBorder="1" applyAlignment="1">
      <alignment horizontal="left" vertical="center" wrapText="1"/>
    </xf>
    <xf numFmtId="3" fontId="26" fillId="35" borderId="47" xfId="0" applyNumberFormat="1" applyFont="1" applyFill="1" applyBorder="1" applyAlignment="1">
      <alignment horizontal="right" vertical="center" wrapText="1"/>
    </xf>
    <xf numFmtId="3" fontId="26" fillId="0" borderId="31" xfId="0" applyNumberFormat="1" applyFont="1" applyFill="1" applyBorder="1" applyAlignment="1">
      <alignment horizontal="right" vertical="center" wrapText="1"/>
    </xf>
    <xf numFmtId="3" fontId="26" fillId="0" borderId="35" xfId="0" applyNumberFormat="1" applyFont="1" applyFill="1" applyBorder="1" applyAlignment="1">
      <alignment horizontal="right" vertical="center"/>
    </xf>
    <xf numFmtId="3" fontId="26" fillId="0" borderId="36" xfId="0" applyNumberFormat="1" applyFont="1" applyFill="1" applyBorder="1" applyAlignment="1">
      <alignment horizontal="right" vertical="center"/>
    </xf>
    <xf numFmtId="49" fontId="0" fillId="0" borderId="48" xfId="0" applyNumberFormat="1" applyFont="1" applyBorder="1" applyAlignment="1">
      <alignment horizontal="left"/>
    </xf>
    <xf numFmtId="49" fontId="26" fillId="0" borderId="49" xfId="0" applyNumberFormat="1" applyFont="1" applyFill="1" applyBorder="1" applyAlignment="1">
      <alignment horizontal="left" vertical="center" wrapText="1"/>
    </xf>
    <xf numFmtId="0" fontId="26" fillId="0" borderId="41" xfId="0" applyFont="1" applyFill="1" applyBorder="1" applyAlignment="1">
      <alignment horizontal="left" vertical="center" wrapText="1"/>
    </xf>
    <xf numFmtId="49" fontId="27" fillId="0" borderId="19" xfId="0" applyNumberFormat="1" applyFont="1" applyBorder="1" applyAlignment="1">
      <alignment horizontal="left" vertical="center"/>
    </xf>
    <xf numFmtId="3" fontId="27" fillId="0" borderId="22" xfId="0" applyNumberFormat="1" applyFont="1" applyFill="1" applyBorder="1" applyAlignment="1">
      <alignment horizontal="right" vertical="center"/>
    </xf>
    <xf numFmtId="0" fontId="26" fillId="0" borderId="46" xfId="0" applyFont="1" applyBorder="1" applyAlignment="1">
      <alignment horizontal="left" wrapText="1"/>
    </xf>
    <xf numFmtId="3" fontId="27" fillId="0" borderId="30" xfId="0" applyNumberFormat="1" applyFont="1" applyFill="1" applyBorder="1" applyAlignment="1">
      <alignment horizontal="right" vertical="center"/>
    </xf>
    <xf numFmtId="3" fontId="27" fillId="0" borderId="23" xfId="0" applyNumberFormat="1" applyFont="1" applyFill="1" applyBorder="1" applyAlignment="1">
      <alignment horizontal="right" vertical="center"/>
    </xf>
    <xf numFmtId="3" fontId="27" fillId="0" borderId="36" xfId="0" applyNumberFormat="1" applyFont="1" applyFill="1" applyBorder="1" applyAlignment="1">
      <alignment horizontal="right" vertical="center"/>
    </xf>
    <xf numFmtId="3" fontId="27" fillId="0" borderId="35" xfId="0" applyNumberFormat="1" applyFont="1" applyFill="1" applyBorder="1" applyAlignment="1">
      <alignment horizontal="right" vertical="center"/>
    </xf>
    <xf numFmtId="3" fontId="27" fillId="0" borderId="42" xfId="0" applyNumberFormat="1" applyFont="1" applyFill="1" applyBorder="1" applyAlignment="1">
      <alignment horizontal="right" vertical="center"/>
    </xf>
    <xf numFmtId="3" fontId="27" fillId="0" borderId="43" xfId="0" applyNumberFormat="1" applyFont="1" applyFill="1" applyBorder="1" applyAlignment="1">
      <alignment horizontal="right" vertical="center"/>
    </xf>
    <xf numFmtId="0" fontId="27" fillId="0" borderId="21" xfId="0" applyFont="1" applyBorder="1" applyAlignment="1">
      <alignment horizontal="left" vertical="center" wrapText="1"/>
    </xf>
    <xf numFmtId="49" fontId="26" fillId="0" borderId="45" xfId="0" applyNumberFormat="1" applyFont="1" applyBorder="1" applyAlignment="1">
      <alignment horizontal="left" vertical="center"/>
    </xf>
    <xf numFmtId="3" fontId="26" fillId="0" borderId="31" xfId="0" applyNumberFormat="1" applyFont="1" applyFill="1" applyBorder="1" applyAlignment="1">
      <alignment horizontal="right" vertical="center"/>
    </xf>
    <xf numFmtId="3" fontId="26" fillId="0" borderId="47" xfId="0" applyNumberFormat="1" applyFont="1" applyFill="1" applyBorder="1" applyAlignment="1">
      <alignment horizontal="right" vertical="center"/>
    </xf>
    <xf numFmtId="49" fontId="26" fillId="0" borderId="33" xfId="0" applyNumberFormat="1" applyFont="1" applyBorder="1" applyAlignment="1">
      <alignment horizontal="left" vertical="center"/>
    </xf>
    <xf numFmtId="3" fontId="26" fillId="0" borderId="50" xfId="0" applyNumberFormat="1" applyFont="1" applyFill="1" applyBorder="1" applyAlignment="1">
      <alignment horizontal="right" vertical="center"/>
    </xf>
    <xf numFmtId="3" fontId="26" fillId="0" borderId="51" xfId="0" applyNumberFormat="1" applyFont="1" applyFill="1" applyBorder="1" applyAlignment="1">
      <alignment horizontal="right" vertical="center"/>
    </xf>
    <xf numFmtId="3" fontId="26" fillId="0" borderId="37" xfId="0" applyNumberFormat="1" applyFont="1" applyFill="1" applyBorder="1" applyAlignment="1">
      <alignment horizontal="right" vertical="center"/>
    </xf>
    <xf numFmtId="49" fontId="0" fillId="0" borderId="52" xfId="0" applyNumberFormat="1" applyFont="1" applyBorder="1" applyAlignment="1">
      <alignment horizontal="left"/>
    </xf>
    <xf numFmtId="3" fontId="26" fillId="0" borderId="53" xfId="0" applyNumberFormat="1" applyFont="1" applyFill="1" applyBorder="1" applyAlignment="1">
      <alignment horizontal="right" vertical="center"/>
    </xf>
    <xf numFmtId="3" fontId="26" fillId="0" borderId="38" xfId="0" applyNumberFormat="1" applyFont="1" applyFill="1" applyBorder="1" applyAlignment="1">
      <alignment horizontal="right" vertical="center"/>
    </xf>
    <xf numFmtId="0" fontId="26" fillId="0" borderId="54" xfId="0" applyFont="1" applyFill="1" applyBorder="1" applyAlignment="1">
      <alignment horizontal="left" vertical="center" wrapText="1"/>
    </xf>
    <xf numFmtId="3" fontId="26" fillId="0" borderId="43" xfId="0" applyNumberFormat="1" applyFont="1" applyFill="1" applyBorder="1" applyAlignment="1">
      <alignment horizontal="right" vertical="center"/>
    </xf>
    <xf numFmtId="3" fontId="26" fillId="0" borderId="42" xfId="0" applyNumberFormat="1" applyFont="1" applyFill="1" applyBorder="1" applyAlignment="1">
      <alignment horizontal="right" vertical="center"/>
    </xf>
    <xf numFmtId="3" fontId="26" fillId="0" borderId="55" xfId="0" applyNumberFormat="1" applyFont="1" applyFill="1" applyBorder="1" applyAlignment="1">
      <alignment horizontal="right" vertical="center"/>
    </xf>
    <xf numFmtId="0" fontId="28" fillId="0" borderId="44" xfId="0" applyFont="1" applyBorder="1" applyAlignment="1">
      <alignment/>
    </xf>
    <xf numFmtId="3" fontId="27" fillId="0" borderId="31" xfId="0" applyNumberFormat="1" applyFont="1" applyFill="1" applyBorder="1" applyAlignment="1">
      <alignment horizontal="right" vertical="center"/>
    </xf>
    <xf numFmtId="3" fontId="27" fillId="0" borderId="47" xfId="0" applyNumberFormat="1" applyFont="1" applyFill="1" applyBorder="1" applyAlignment="1">
      <alignment horizontal="right" vertical="center"/>
    </xf>
    <xf numFmtId="3" fontId="27" fillId="0" borderId="36" xfId="0" applyNumberFormat="1" applyFont="1" applyFill="1" applyBorder="1" applyAlignment="1">
      <alignment vertical="center"/>
    </xf>
    <xf numFmtId="3" fontId="27" fillId="0" borderId="35" xfId="0" applyNumberFormat="1" applyFont="1" applyFill="1" applyBorder="1" applyAlignment="1">
      <alignment vertical="center"/>
    </xf>
    <xf numFmtId="3" fontId="27" fillId="0" borderId="22" xfId="0" applyNumberFormat="1" applyFont="1" applyFill="1" applyBorder="1" applyAlignment="1">
      <alignment vertical="center"/>
    </xf>
    <xf numFmtId="3" fontId="27" fillId="0" borderId="47" xfId="0" applyNumberFormat="1" applyFont="1" applyFill="1" applyBorder="1" applyAlignment="1">
      <alignment vertical="center"/>
    </xf>
    <xf numFmtId="3" fontId="27" fillId="0" borderId="31" xfId="0" applyNumberFormat="1" applyFont="1" applyFill="1" applyBorder="1" applyAlignment="1">
      <alignment vertical="center"/>
    </xf>
    <xf numFmtId="3" fontId="26" fillId="0" borderId="51" xfId="0" applyNumberFormat="1" applyFont="1" applyFill="1" applyBorder="1" applyAlignment="1">
      <alignment vertical="center"/>
    </xf>
    <xf numFmtId="3" fontId="26" fillId="0" borderId="37" xfId="0" applyNumberFormat="1" applyFont="1" applyFill="1" applyBorder="1" applyAlignment="1">
      <alignment vertical="center"/>
    </xf>
    <xf numFmtId="0" fontId="27" fillId="0" borderId="21" xfId="0" applyFont="1" applyFill="1" applyBorder="1" applyAlignment="1">
      <alignment horizontal="center" vertical="center" wrapText="1"/>
    </xf>
    <xf numFmtId="3" fontId="26" fillId="0" borderId="36" xfId="0" applyNumberFormat="1" applyFont="1" applyFill="1" applyBorder="1" applyAlignment="1">
      <alignment vertical="center"/>
    </xf>
    <xf numFmtId="3" fontId="26" fillId="0" borderId="35" xfId="0" applyNumberFormat="1" applyFont="1" applyFill="1" applyBorder="1" applyAlignment="1">
      <alignment vertical="center"/>
    </xf>
    <xf numFmtId="49" fontId="28" fillId="0" borderId="19" xfId="0" applyNumberFormat="1" applyFont="1" applyBorder="1" applyAlignment="1">
      <alignment horizontal="left" vertical="center"/>
    </xf>
    <xf numFmtId="49" fontId="27" fillId="0" borderId="21" xfId="0" applyNumberFormat="1" applyFont="1" applyBorder="1" applyAlignment="1">
      <alignment horizontal="center" vertical="center"/>
    </xf>
    <xf numFmtId="3" fontId="27" fillId="0" borderId="22" xfId="0" applyNumberFormat="1" applyFont="1" applyBorder="1" applyAlignment="1">
      <alignment vertical="center"/>
    </xf>
    <xf numFmtId="49" fontId="26" fillId="0" borderId="20" xfId="0" applyNumberFormat="1" applyFont="1" applyBorder="1" applyAlignment="1">
      <alignment horizontal="left" vertical="center"/>
    </xf>
    <xf numFmtId="3" fontId="21" fillId="0" borderId="22" xfId="0" applyNumberFormat="1" applyFont="1" applyBorder="1" applyAlignment="1">
      <alignment vertical="center"/>
    </xf>
    <xf numFmtId="3" fontId="21" fillId="0" borderId="23" xfId="0" applyNumberFormat="1" applyFont="1" applyBorder="1" applyAlignment="1">
      <alignment vertical="center"/>
    </xf>
    <xf numFmtId="10" fontId="21" fillId="0" borderId="23" xfId="0" applyNumberFormat="1" applyFont="1" applyBorder="1" applyAlignment="1">
      <alignment vertical="center"/>
    </xf>
    <xf numFmtId="49" fontId="27" fillId="0" borderId="20" xfId="0" applyNumberFormat="1" applyFont="1" applyBorder="1" applyAlignment="1">
      <alignment horizontal="center" vertical="center"/>
    </xf>
    <xf numFmtId="3" fontId="25" fillId="0" borderId="22" xfId="0" applyNumberFormat="1" applyFont="1" applyBorder="1" applyAlignment="1">
      <alignment vertical="center"/>
    </xf>
    <xf numFmtId="3" fontId="25" fillId="0" borderId="23" xfId="0" applyNumberFormat="1" applyFont="1" applyBorder="1" applyAlignment="1">
      <alignment vertical="center"/>
    </xf>
    <xf numFmtId="10" fontId="25" fillId="0" borderId="23" xfId="0" applyNumberFormat="1" applyFont="1" applyBorder="1" applyAlignment="1">
      <alignment vertical="center"/>
    </xf>
    <xf numFmtId="10" fontId="25" fillId="0" borderId="24" xfId="0" applyNumberFormat="1" applyFont="1" applyBorder="1" applyAlignment="1">
      <alignment vertical="center"/>
    </xf>
    <xf numFmtId="49" fontId="27" fillId="0" borderId="56" xfId="0" applyNumberFormat="1" applyFont="1" applyBorder="1" applyAlignment="1">
      <alignment horizontal="left" vertical="center"/>
    </xf>
    <xf numFmtId="0" fontId="27" fillId="0" borderId="56" xfId="0" applyFont="1" applyBorder="1" applyAlignment="1">
      <alignment horizontal="center" vertical="center" wrapText="1"/>
    </xf>
    <xf numFmtId="0" fontId="0" fillId="0" borderId="56" xfId="0" applyFont="1" applyBorder="1" applyAlignment="1">
      <alignment/>
    </xf>
    <xf numFmtId="49" fontId="26" fillId="0" borderId="0" xfId="0" applyNumberFormat="1" applyFont="1" applyAlignment="1">
      <alignment horizontal="left"/>
    </xf>
    <xf numFmtId="49" fontId="26" fillId="0" borderId="0" xfId="0" applyNumberFormat="1" applyFont="1" applyAlignment="1">
      <alignment horizontal="center"/>
    </xf>
    <xf numFmtId="0" fontId="26" fillId="0" borderId="0" xfId="0" applyFont="1" applyAlignment="1">
      <alignment vertical="center" wrapText="1"/>
    </xf>
    <xf numFmtId="0" fontId="21" fillId="0" borderId="0" xfId="0" applyFont="1" applyAlignment="1">
      <alignment/>
    </xf>
    <xf numFmtId="3" fontId="26" fillId="0" borderId="0" xfId="0" applyNumberFormat="1" applyFont="1" applyAlignment="1">
      <alignment/>
    </xf>
    <xf numFmtId="164" fontId="29" fillId="0" borderId="0" xfId="97" applyNumberFormat="1" applyFont="1" applyFill="1" applyBorder="1" applyAlignment="1" applyProtection="1">
      <alignment horizontal="left" vertical="center"/>
      <protection/>
    </xf>
    <xf numFmtId="49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3" fontId="30" fillId="0" borderId="0" xfId="0" applyNumberFormat="1" applyFont="1" applyBorder="1" applyAlignment="1">
      <alignment horizontal="right" vertical="center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3" fontId="27" fillId="0" borderId="22" xfId="0" applyNumberFormat="1" applyFont="1" applyFill="1" applyBorder="1" applyAlignment="1">
      <alignment horizontal="center" vertical="center" wrapText="1"/>
    </xf>
    <xf numFmtId="3" fontId="27" fillId="0" borderId="23" xfId="0" applyNumberFormat="1" applyFont="1" applyFill="1" applyBorder="1" applyAlignment="1">
      <alignment horizontal="center" vertical="center" wrapText="1"/>
    </xf>
    <xf numFmtId="3" fontId="27" fillId="0" borderId="24" xfId="0" applyNumberFormat="1" applyFont="1" applyFill="1" applyBorder="1" applyAlignment="1">
      <alignment horizontal="center" vertical="center" wrapText="1"/>
    </xf>
    <xf numFmtId="49" fontId="27" fillId="0" borderId="21" xfId="0" applyNumberFormat="1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49" fontId="26" fillId="0" borderId="44" xfId="0" applyNumberFormat="1" applyFont="1" applyBorder="1" applyAlignment="1">
      <alignment horizontal="left" vertical="center"/>
    </xf>
    <xf numFmtId="49" fontId="26" fillId="0" borderId="45" xfId="0" applyNumberFormat="1" applyFont="1" applyBorder="1" applyAlignment="1">
      <alignment horizontal="center" vertical="center"/>
    </xf>
    <xf numFmtId="0" fontId="26" fillId="0" borderId="45" xfId="0" applyFont="1" applyBorder="1" applyAlignment="1">
      <alignment vertical="center" wrapText="1"/>
    </xf>
    <xf numFmtId="0" fontId="26" fillId="0" borderId="46" xfId="0" applyFont="1" applyBorder="1" applyAlignment="1">
      <alignment vertical="center" wrapText="1"/>
    </xf>
    <xf numFmtId="3" fontId="26" fillId="0" borderId="47" xfId="0" applyNumberFormat="1" applyFont="1" applyFill="1" applyBorder="1" applyAlignment="1">
      <alignment vertical="center"/>
    </xf>
    <xf numFmtId="3" fontId="26" fillId="0" borderId="31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49" fontId="26" fillId="0" borderId="32" xfId="0" applyNumberFormat="1" applyFont="1" applyBorder="1" applyAlignment="1">
      <alignment horizontal="left" vertical="center"/>
    </xf>
    <xf numFmtId="49" fontId="26" fillId="0" borderId="33" xfId="0" applyNumberFormat="1" applyFont="1" applyBorder="1" applyAlignment="1">
      <alignment horizontal="center" vertical="center"/>
    </xf>
    <xf numFmtId="0" fontId="26" fillId="0" borderId="33" xfId="0" applyFont="1" applyBorder="1" applyAlignment="1">
      <alignment vertical="center" wrapText="1"/>
    </xf>
    <xf numFmtId="0" fontId="26" fillId="0" borderId="33" xfId="76" applyNumberFormat="1" applyFont="1" applyFill="1" applyBorder="1" applyAlignment="1" applyProtection="1">
      <alignment vertical="center" wrapText="1"/>
      <protection/>
    </xf>
    <xf numFmtId="0" fontId="26" fillId="0" borderId="46" xfId="76" applyNumberFormat="1" applyFont="1" applyFill="1" applyBorder="1" applyAlignment="1" applyProtection="1">
      <alignment vertical="center" wrapText="1"/>
      <protection/>
    </xf>
    <xf numFmtId="0" fontId="26" fillId="0" borderId="33" xfId="0" applyFont="1" applyBorder="1" applyAlignment="1">
      <alignment vertical="center"/>
    </xf>
    <xf numFmtId="0" fontId="26" fillId="0" borderId="33" xfId="0" applyFont="1" applyFill="1" applyBorder="1" applyAlignment="1">
      <alignment vertical="center" wrapText="1"/>
    </xf>
    <xf numFmtId="0" fontId="26" fillId="0" borderId="46" xfId="0" applyFont="1" applyFill="1" applyBorder="1" applyAlignment="1">
      <alignment vertical="center" wrapText="1"/>
    </xf>
    <xf numFmtId="0" fontId="26" fillId="0" borderId="32" xfId="0" applyFont="1" applyBorder="1" applyAlignment="1">
      <alignment horizontal="left" vertical="center"/>
    </xf>
    <xf numFmtId="0" fontId="26" fillId="0" borderId="33" xfId="0" applyFont="1" applyBorder="1" applyAlignment="1">
      <alignment horizontal="left" vertical="center"/>
    </xf>
    <xf numFmtId="49" fontId="26" fillId="0" borderId="48" xfId="0" applyNumberFormat="1" applyFont="1" applyBorder="1" applyAlignment="1">
      <alignment horizontal="left" vertical="center"/>
    </xf>
    <xf numFmtId="49" fontId="26" fillId="0" borderId="49" xfId="0" applyNumberFormat="1" applyFont="1" applyBorder="1" applyAlignment="1">
      <alignment horizontal="center" vertical="center"/>
    </xf>
    <xf numFmtId="0" fontId="26" fillId="0" borderId="49" xfId="0" applyFont="1" applyBorder="1" applyAlignment="1">
      <alignment vertical="center" wrapText="1"/>
    </xf>
    <xf numFmtId="0" fontId="26" fillId="0" borderId="57" xfId="0" applyFont="1" applyBorder="1" applyAlignment="1">
      <alignment vertical="center" wrapText="1"/>
    </xf>
    <xf numFmtId="3" fontId="27" fillId="0" borderId="23" xfId="0" applyNumberFormat="1" applyFont="1" applyBorder="1" applyAlignment="1">
      <alignment vertical="center"/>
    </xf>
    <xf numFmtId="49" fontId="26" fillId="0" borderId="46" xfId="0" applyNumberFormat="1" applyFont="1" applyBorder="1" applyAlignment="1">
      <alignment horizontal="left" vertical="center"/>
    </xf>
    <xf numFmtId="0" fontId="26" fillId="0" borderId="32" xfId="0" applyFont="1" applyBorder="1" applyAlignment="1">
      <alignment horizontal="left" vertical="center" wrapText="1"/>
    </xf>
    <xf numFmtId="0" fontId="26" fillId="0" borderId="33" xfId="0" applyFont="1" applyBorder="1" applyAlignment="1">
      <alignment horizontal="left" vertical="center" wrapText="1"/>
    </xf>
    <xf numFmtId="0" fontId="26" fillId="0" borderId="46" xfId="0" applyFont="1" applyBorder="1" applyAlignment="1">
      <alignment horizontal="left" vertical="center" wrapText="1"/>
    </xf>
    <xf numFmtId="49" fontId="26" fillId="0" borderId="32" xfId="0" applyNumberFormat="1" applyFont="1" applyBorder="1" applyAlignment="1">
      <alignment horizontal="left" vertical="center" wrapText="1"/>
    </xf>
    <xf numFmtId="49" fontId="26" fillId="0" borderId="33" xfId="0" applyNumberFormat="1" applyFont="1" applyBorder="1" applyAlignment="1">
      <alignment horizontal="center" vertical="center" wrapText="1"/>
    </xf>
    <xf numFmtId="0" fontId="26" fillId="0" borderId="52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0" fontId="26" fillId="0" borderId="57" xfId="0" applyFont="1" applyBorder="1" applyAlignment="1">
      <alignment horizontal="left" vertical="center" wrapText="1"/>
    </xf>
    <xf numFmtId="0" fontId="26" fillId="0" borderId="32" xfId="0" applyFont="1" applyFill="1" applyBorder="1" applyAlignment="1">
      <alignment horizontal="left" vertical="center"/>
    </xf>
    <xf numFmtId="0" fontId="26" fillId="0" borderId="46" xfId="0" applyFont="1" applyFill="1" applyBorder="1" applyAlignment="1">
      <alignment horizontal="left" vertical="center"/>
    </xf>
    <xf numFmtId="0" fontId="26" fillId="0" borderId="48" xfId="0" applyFont="1" applyFill="1" applyBorder="1" applyAlignment="1">
      <alignment horizontal="left" vertical="center"/>
    </xf>
    <xf numFmtId="0" fontId="26" fillId="0" borderId="49" xfId="0" applyFont="1" applyFill="1" applyBorder="1" applyAlignment="1">
      <alignment horizontal="left" vertical="center"/>
    </xf>
    <xf numFmtId="0" fontId="26" fillId="0" borderId="57" xfId="0" applyFont="1" applyFill="1" applyBorder="1" applyAlignment="1">
      <alignment horizontal="left" vertical="center"/>
    </xf>
    <xf numFmtId="0" fontId="27" fillId="0" borderId="19" xfId="0" applyFont="1" applyFill="1" applyBorder="1" applyAlignment="1">
      <alignment horizontal="left" vertical="center"/>
    </xf>
    <xf numFmtId="0" fontId="27" fillId="0" borderId="20" xfId="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horizontal="left" vertical="center"/>
    </xf>
    <xf numFmtId="3" fontId="34" fillId="0" borderId="22" xfId="0" applyNumberFormat="1" applyFont="1" applyFill="1" applyBorder="1" applyAlignment="1">
      <alignment vertical="center"/>
    </xf>
    <xf numFmtId="3" fontId="34" fillId="0" borderId="23" xfId="0" applyNumberFormat="1" applyFont="1" applyFill="1" applyBorder="1" applyAlignment="1">
      <alignment vertical="center"/>
    </xf>
    <xf numFmtId="3" fontId="27" fillId="0" borderId="23" xfId="0" applyNumberFormat="1" applyFont="1" applyFill="1" applyBorder="1" applyAlignment="1">
      <alignment vertical="center"/>
    </xf>
    <xf numFmtId="0" fontId="27" fillId="0" borderId="19" xfId="0" applyFont="1" applyBorder="1" applyAlignment="1">
      <alignment horizontal="left" vertical="center"/>
    </xf>
    <xf numFmtId="0" fontId="27" fillId="0" borderId="21" xfId="0" applyFont="1" applyBorder="1" applyAlignment="1">
      <alignment horizontal="left" vertical="center"/>
    </xf>
    <xf numFmtId="0" fontId="26" fillId="0" borderId="44" xfId="0" applyFont="1" applyBorder="1" applyAlignment="1">
      <alignment vertical="center"/>
    </xf>
    <xf numFmtId="49" fontId="26" fillId="0" borderId="41" xfId="0" applyNumberFormat="1" applyFont="1" applyBorder="1" applyAlignment="1">
      <alignment horizontal="left" vertical="center" wrapText="1"/>
    </xf>
    <xf numFmtId="3" fontId="26" fillId="0" borderId="51" xfId="0" applyNumberFormat="1" applyFont="1" applyBorder="1" applyAlignment="1">
      <alignment vertical="center"/>
    </xf>
    <xf numFmtId="3" fontId="26" fillId="0" borderId="37" xfId="0" applyNumberFormat="1" applyFont="1" applyBorder="1" applyAlignment="1">
      <alignment vertical="center"/>
    </xf>
    <xf numFmtId="49" fontId="27" fillId="0" borderId="58" xfId="0" applyNumberFormat="1" applyFont="1" applyBorder="1" applyAlignment="1">
      <alignment horizontal="left" vertical="center"/>
    </xf>
    <xf numFmtId="49" fontId="27" fillId="0" borderId="56" xfId="0" applyNumberFormat="1" applyFont="1" applyBorder="1" applyAlignment="1">
      <alignment horizontal="center" vertical="center"/>
    </xf>
    <xf numFmtId="49" fontId="27" fillId="0" borderId="59" xfId="0" applyNumberFormat="1" applyFont="1" applyBorder="1" applyAlignment="1">
      <alignment horizontal="center" vertical="center"/>
    </xf>
    <xf numFmtId="3" fontId="27" fillId="0" borderId="60" xfId="0" applyNumberFormat="1" applyFont="1" applyBorder="1" applyAlignment="1">
      <alignment vertical="center"/>
    </xf>
    <xf numFmtId="49" fontId="26" fillId="0" borderId="41" xfId="0" applyNumberFormat="1" applyFont="1" applyBorder="1" applyAlignment="1">
      <alignment horizontal="left" vertical="center"/>
    </xf>
    <xf numFmtId="3" fontId="27" fillId="0" borderId="37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 horizontal="left" vertical="center"/>
    </xf>
    <xf numFmtId="3" fontId="21" fillId="0" borderId="0" xfId="0" applyNumberFormat="1" applyFont="1" applyBorder="1" applyAlignment="1">
      <alignment vertical="center"/>
    </xf>
    <xf numFmtId="3" fontId="26" fillId="0" borderId="0" xfId="0" applyNumberFormat="1" applyFont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center" vertical="center" wrapText="1"/>
    </xf>
    <xf numFmtId="0" fontId="31" fillId="0" borderId="0" xfId="97" applyFont="1" applyFill="1" applyAlignment="1">
      <alignment horizontal="center"/>
      <protection/>
    </xf>
    <xf numFmtId="3" fontId="27" fillId="0" borderId="0" xfId="0" applyNumberFormat="1" applyFont="1" applyFill="1" applyBorder="1" applyAlignment="1">
      <alignment vertical="center"/>
    </xf>
    <xf numFmtId="10" fontId="27" fillId="0" borderId="0" xfId="0" applyNumberFormat="1" applyFont="1" applyFill="1" applyBorder="1" applyAlignment="1">
      <alignment vertical="center"/>
    </xf>
    <xf numFmtId="164" fontId="29" fillId="0" borderId="61" xfId="97" applyNumberFormat="1" applyFont="1" applyFill="1" applyBorder="1" applyAlignment="1" applyProtection="1">
      <alignment horizontal="left" vertical="center"/>
      <protection/>
    </xf>
    <xf numFmtId="0" fontId="16" fillId="0" borderId="0" xfId="97" applyFill="1">
      <alignment/>
      <protection/>
    </xf>
    <xf numFmtId="3" fontId="35" fillId="0" borderId="0" xfId="97" applyNumberFormat="1" applyFont="1" applyFill="1" applyBorder="1">
      <alignment/>
      <protection/>
    </xf>
    <xf numFmtId="164" fontId="35" fillId="0" borderId="0" xfId="97" applyNumberFormat="1" applyFont="1" applyFill="1" applyBorder="1">
      <alignment/>
      <protection/>
    </xf>
    <xf numFmtId="3" fontId="26" fillId="0" borderId="0" xfId="0" applyNumberFormat="1" applyFont="1" applyFill="1" applyBorder="1" applyAlignment="1">
      <alignment vertical="center"/>
    </xf>
    <xf numFmtId="10" fontId="26" fillId="0" borderId="0" xfId="0" applyNumberFormat="1" applyFont="1" applyFill="1" applyBorder="1" applyAlignment="1">
      <alignment vertical="center"/>
    </xf>
    <xf numFmtId="0" fontId="36" fillId="0" borderId="22" xfId="97" applyFont="1" applyFill="1" applyBorder="1" applyAlignment="1" applyProtection="1">
      <alignment horizontal="left" vertical="center" wrapText="1" indent="1"/>
      <protection/>
    </xf>
    <xf numFmtId="164" fontId="37" fillId="0" borderId="23" xfId="97" applyNumberFormat="1" applyFont="1" applyFill="1" applyBorder="1" applyAlignment="1" applyProtection="1">
      <alignment horizontal="right" vertical="center" wrapText="1"/>
      <protection/>
    </xf>
    <xf numFmtId="49" fontId="26" fillId="0" borderId="0" xfId="0" applyNumberFormat="1" applyFont="1" applyBorder="1" applyAlignment="1">
      <alignment horizontal="left"/>
    </xf>
    <xf numFmtId="49" fontId="26" fillId="0" borderId="0" xfId="0" applyNumberFormat="1" applyFont="1" applyBorder="1" applyAlignment="1">
      <alignment horizontal="center"/>
    </xf>
    <xf numFmtId="0" fontId="38" fillId="0" borderId="0" xfId="97" applyFont="1" applyFill="1">
      <alignment/>
      <protection/>
    </xf>
    <xf numFmtId="0" fontId="31" fillId="0" borderId="0" xfId="97" applyFont="1" applyFill="1" applyBorder="1" applyAlignment="1">
      <alignment horizontal="center" wrapText="1"/>
      <protection/>
    </xf>
    <xf numFmtId="164" fontId="37" fillId="0" borderId="30" xfId="97" applyNumberFormat="1" applyFont="1" applyFill="1" applyBorder="1" applyAlignment="1" applyProtection="1">
      <alignment horizontal="right" vertical="center" wrapText="1"/>
      <protection/>
    </xf>
    <xf numFmtId="164" fontId="37" fillId="0" borderId="36" xfId="97" applyNumberFormat="1" applyFont="1" applyFill="1" applyBorder="1" applyAlignment="1" applyProtection="1">
      <alignment horizontal="right" vertical="center" wrapText="1"/>
      <protection/>
    </xf>
    <xf numFmtId="164" fontId="37" fillId="0" borderId="62" xfId="97" applyNumberFormat="1" applyFont="1" applyFill="1" applyBorder="1" applyAlignment="1" applyProtection="1">
      <alignment horizontal="right" vertical="center" wrapText="1"/>
      <protection/>
    </xf>
    <xf numFmtId="3" fontId="37" fillId="0" borderId="36" xfId="97" applyNumberFormat="1" applyFont="1" applyFill="1" applyBorder="1" applyAlignment="1" applyProtection="1">
      <alignment horizontal="right" vertical="center" wrapText="1"/>
      <protection/>
    </xf>
    <xf numFmtId="3" fontId="37" fillId="0" borderId="42" xfId="97" applyNumberFormat="1" applyFont="1" applyFill="1" applyBorder="1" applyAlignment="1" applyProtection="1">
      <alignment horizontal="right" vertical="center" wrapText="1"/>
      <protection/>
    </xf>
    <xf numFmtId="3" fontId="26" fillId="0" borderId="0" xfId="0" applyNumberFormat="1" applyFont="1" applyBorder="1" applyAlignment="1">
      <alignment/>
    </xf>
    <xf numFmtId="0" fontId="31" fillId="0" borderId="0" xfId="97" applyFont="1" applyFill="1" applyAlignment="1">
      <alignment horizontal="center" wrapText="1"/>
      <protection/>
    </xf>
    <xf numFmtId="0" fontId="37" fillId="0" borderId="29" xfId="97" applyFont="1" applyFill="1" applyBorder="1" applyAlignment="1">
      <alignment horizontal="center"/>
      <protection/>
    </xf>
    <xf numFmtId="3" fontId="37" fillId="0" borderId="30" xfId="97" applyNumberFormat="1" applyFont="1" applyFill="1" applyBorder="1">
      <alignment/>
      <protection/>
    </xf>
    <xf numFmtId="3" fontId="40" fillId="0" borderId="63" xfId="97" applyNumberFormat="1" applyFont="1" applyFill="1" applyBorder="1">
      <alignment/>
      <protection/>
    </xf>
    <xf numFmtId="3" fontId="40" fillId="0" borderId="36" xfId="97" applyNumberFormat="1" applyFont="1" applyFill="1" applyBorder="1">
      <alignment/>
      <protection/>
    </xf>
    <xf numFmtId="164" fontId="40" fillId="0" borderId="63" xfId="97" applyNumberFormat="1" applyFont="1" applyFill="1" applyBorder="1">
      <alignment/>
      <protection/>
    </xf>
    <xf numFmtId="164" fontId="40" fillId="0" borderId="36" xfId="97" applyNumberFormat="1" applyFont="1" applyFill="1" applyBorder="1">
      <alignment/>
      <protection/>
    </xf>
    <xf numFmtId="3" fontId="40" fillId="0" borderId="64" xfId="97" applyNumberFormat="1" applyFont="1" applyFill="1" applyBorder="1">
      <alignment/>
      <protection/>
    </xf>
    <xf numFmtId="3" fontId="40" fillId="0" borderId="42" xfId="97" applyNumberFormat="1" applyFont="1" applyFill="1" applyBorder="1">
      <alignment/>
      <protection/>
    </xf>
    <xf numFmtId="0" fontId="14" fillId="0" borderId="0" xfId="93" applyAlignment="1">
      <alignment vertical="center"/>
      <protection/>
    </xf>
    <xf numFmtId="0" fontId="44" fillId="0" borderId="0" xfId="93" applyFont="1" applyAlignment="1">
      <alignment horizontal="center" vertical="center"/>
      <protection/>
    </xf>
    <xf numFmtId="0" fontId="45" fillId="0" borderId="19" xfId="93" applyFont="1" applyBorder="1" applyAlignment="1">
      <alignment horizontal="center" vertical="center"/>
      <protection/>
    </xf>
    <xf numFmtId="0" fontId="45" fillId="0" borderId="22" xfId="93" applyFont="1" applyBorder="1" applyAlignment="1">
      <alignment horizontal="center" vertical="center"/>
      <protection/>
    </xf>
    <xf numFmtId="0" fontId="45" fillId="0" borderId="23" xfId="93" applyFont="1" applyBorder="1" applyAlignment="1">
      <alignment horizontal="center" vertical="center"/>
      <protection/>
    </xf>
    <xf numFmtId="0" fontId="45" fillId="0" borderId="24" xfId="93" applyFont="1" applyBorder="1" applyAlignment="1">
      <alignment horizontal="center" vertical="center"/>
      <protection/>
    </xf>
    <xf numFmtId="0" fontId="45" fillId="0" borderId="20" xfId="93" applyFont="1" applyBorder="1" applyAlignment="1">
      <alignment horizontal="center" vertical="center"/>
      <protection/>
    </xf>
    <xf numFmtId="3" fontId="14" fillId="0" borderId="47" xfId="93" applyNumberFormat="1" applyBorder="1" applyAlignment="1">
      <alignment vertical="center"/>
      <protection/>
    </xf>
    <xf numFmtId="3" fontId="14" fillId="0" borderId="31" xfId="93" applyNumberFormat="1" applyBorder="1" applyAlignment="1">
      <alignment vertical="center"/>
      <protection/>
    </xf>
    <xf numFmtId="3" fontId="14" fillId="0" borderId="29" xfId="93" applyNumberFormat="1" applyBorder="1" applyAlignment="1">
      <alignment vertical="center"/>
      <protection/>
    </xf>
    <xf numFmtId="3" fontId="14" fillId="0" borderId="30" xfId="93" applyNumberFormat="1" applyBorder="1" applyAlignment="1">
      <alignment vertical="center"/>
      <protection/>
    </xf>
    <xf numFmtId="3" fontId="14" fillId="0" borderId="35" xfId="93" applyNumberFormat="1" applyBorder="1" applyAlignment="1">
      <alignment vertical="center"/>
      <protection/>
    </xf>
    <xf numFmtId="3" fontId="14" fillId="0" borderId="36" xfId="93" applyNumberFormat="1" applyBorder="1" applyAlignment="1">
      <alignment vertical="center"/>
      <protection/>
    </xf>
    <xf numFmtId="3" fontId="14" fillId="0" borderId="35" xfId="93" applyNumberFormat="1" applyFill="1" applyBorder="1" applyAlignment="1">
      <alignment vertical="center"/>
      <protection/>
    </xf>
    <xf numFmtId="3" fontId="14" fillId="0" borderId="36" xfId="93" applyNumberFormat="1" applyFill="1" applyBorder="1" applyAlignment="1">
      <alignment vertical="center"/>
      <protection/>
    </xf>
    <xf numFmtId="3" fontId="14" fillId="0" borderId="51" xfId="93" applyNumberFormat="1" applyBorder="1" applyAlignment="1">
      <alignment vertical="center"/>
      <protection/>
    </xf>
    <xf numFmtId="3" fontId="14" fillId="0" borderId="37" xfId="93" applyNumberFormat="1" applyBorder="1" applyAlignment="1">
      <alignment vertical="center"/>
      <protection/>
    </xf>
    <xf numFmtId="3" fontId="14" fillId="0" borderId="43" xfId="93" applyNumberFormat="1" applyBorder="1" applyAlignment="1">
      <alignment vertical="center"/>
      <protection/>
    </xf>
    <xf numFmtId="3" fontId="14" fillId="0" borderId="42" xfId="93" applyNumberFormat="1" applyBorder="1" applyAlignment="1">
      <alignment vertical="center"/>
      <protection/>
    </xf>
    <xf numFmtId="3" fontId="14" fillId="0" borderId="65" xfId="93" applyNumberFormat="1" applyBorder="1" applyAlignment="1">
      <alignment vertical="center"/>
      <protection/>
    </xf>
    <xf numFmtId="3" fontId="14" fillId="0" borderId="62" xfId="93" applyNumberFormat="1" applyBorder="1" applyAlignment="1">
      <alignment vertical="center"/>
      <protection/>
    </xf>
    <xf numFmtId="3" fontId="45" fillId="0" borderId="31" xfId="93" applyNumberFormat="1" applyFont="1" applyFill="1" applyBorder="1" applyAlignment="1">
      <alignment vertical="center"/>
      <protection/>
    </xf>
    <xf numFmtId="3" fontId="45" fillId="0" borderId="51" xfId="93" applyNumberFormat="1" applyFont="1" applyBorder="1" applyAlignment="1">
      <alignment vertical="center"/>
      <protection/>
    </xf>
    <xf numFmtId="3" fontId="45" fillId="0" borderId="37" xfId="93" applyNumberFormat="1" applyFont="1" applyBorder="1" applyAlignment="1">
      <alignment vertical="center"/>
      <protection/>
    </xf>
    <xf numFmtId="3" fontId="45" fillId="0" borderId="22" xfId="93" applyNumberFormat="1" applyFont="1" applyBorder="1" applyAlignment="1">
      <alignment vertical="center"/>
      <protection/>
    </xf>
    <xf numFmtId="3" fontId="45" fillId="0" borderId="23" xfId="93" applyNumberFormat="1" applyFont="1" applyBorder="1" applyAlignment="1">
      <alignment vertical="center"/>
      <protection/>
    </xf>
    <xf numFmtId="3" fontId="46" fillId="0" borderId="22" xfId="93" applyNumberFormat="1" applyFont="1" applyBorder="1" applyAlignment="1">
      <alignment vertical="center"/>
      <protection/>
    </xf>
    <xf numFmtId="3" fontId="46" fillId="0" borderId="23" xfId="93" applyNumberFormat="1" applyFont="1" applyBorder="1" applyAlignment="1">
      <alignment vertical="center"/>
      <protection/>
    </xf>
    <xf numFmtId="3" fontId="46" fillId="0" borderId="21" xfId="93" applyNumberFormat="1" applyFont="1" applyBorder="1" applyAlignment="1">
      <alignment vertical="center"/>
      <protection/>
    </xf>
    <xf numFmtId="3" fontId="46" fillId="0" borderId="0" xfId="93" applyNumberFormat="1" applyFont="1" applyBorder="1" applyAlignment="1">
      <alignment vertical="center"/>
      <protection/>
    </xf>
    <xf numFmtId="3" fontId="14" fillId="0" borderId="0" xfId="93" applyNumberFormat="1" applyAlignment="1">
      <alignment vertical="center"/>
      <protection/>
    </xf>
    <xf numFmtId="3" fontId="14" fillId="0" borderId="29" xfId="93" applyNumberFormat="1" applyFill="1" applyBorder="1" applyAlignment="1">
      <alignment vertical="center"/>
      <protection/>
    </xf>
    <xf numFmtId="3" fontId="14" fillId="0" borderId="30" xfId="93" applyNumberFormat="1" applyFill="1" applyBorder="1" applyAlignment="1">
      <alignment vertical="center"/>
      <protection/>
    </xf>
    <xf numFmtId="3" fontId="14" fillId="0" borderId="23" xfId="93" applyNumberFormat="1" applyBorder="1" applyAlignment="1">
      <alignment vertical="center"/>
      <protection/>
    </xf>
    <xf numFmtId="3" fontId="14" fillId="0" borderId="47" xfId="93" applyNumberFormat="1" applyFont="1" applyBorder="1" applyAlignment="1">
      <alignment vertical="center"/>
      <protection/>
    </xf>
    <xf numFmtId="3" fontId="14" fillId="0" borderId="31" xfId="93" applyNumberFormat="1" applyFont="1" applyBorder="1" applyAlignment="1">
      <alignment vertical="center"/>
      <protection/>
    </xf>
    <xf numFmtId="3" fontId="46" fillId="0" borderId="51" xfId="93" applyNumberFormat="1" applyFont="1" applyBorder="1" applyAlignment="1">
      <alignment vertical="center"/>
      <protection/>
    </xf>
    <xf numFmtId="3" fontId="46" fillId="0" borderId="37" xfId="93" applyNumberFormat="1" applyFont="1" applyBorder="1" applyAlignment="1">
      <alignment vertical="center"/>
      <protection/>
    </xf>
    <xf numFmtId="3" fontId="46" fillId="0" borderId="65" xfId="93" applyNumberFormat="1" applyFont="1" applyBorder="1" applyAlignment="1">
      <alignment vertical="center"/>
      <protection/>
    </xf>
    <xf numFmtId="3" fontId="46" fillId="0" borderId="62" xfId="93" applyNumberFormat="1" applyFont="1" applyBorder="1" applyAlignment="1">
      <alignment vertical="center"/>
      <protection/>
    </xf>
    <xf numFmtId="3" fontId="47" fillId="0" borderId="65" xfId="93" applyNumberFormat="1" applyFont="1" applyBorder="1" applyAlignment="1">
      <alignment vertical="center"/>
      <protection/>
    </xf>
    <xf numFmtId="3" fontId="48" fillId="0" borderId="62" xfId="93" applyNumberFormat="1" applyFont="1" applyBorder="1" applyAlignment="1">
      <alignment vertical="center"/>
      <protection/>
    </xf>
    <xf numFmtId="3" fontId="48" fillId="0" borderId="22" xfId="93" applyNumberFormat="1" applyFont="1" applyBorder="1" applyAlignment="1">
      <alignment vertical="center"/>
      <protection/>
    </xf>
    <xf numFmtId="3" fontId="48" fillId="0" borderId="23" xfId="93" applyNumberFormat="1" applyFont="1" applyBorder="1" applyAlignment="1">
      <alignment vertical="center"/>
      <protection/>
    </xf>
    <xf numFmtId="3" fontId="27" fillId="0" borderId="23" xfId="0" applyNumberFormat="1" applyFont="1" applyFill="1" applyBorder="1" applyAlignment="1">
      <alignment horizontal="right" vertical="center" wrapText="1"/>
    </xf>
    <xf numFmtId="0" fontId="23" fillId="0" borderId="0" xfId="0" applyFont="1" applyBorder="1" applyAlignment="1">
      <alignment vertical="center"/>
    </xf>
    <xf numFmtId="49" fontId="27" fillId="0" borderId="0" xfId="0" applyNumberFormat="1" applyFont="1" applyBorder="1" applyAlignment="1">
      <alignment horizontal="left" vertical="center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10" fontId="27" fillId="0" borderId="23" xfId="0" applyNumberFormat="1" applyFont="1" applyFill="1" applyBorder="1" applyAlignment="1">
      <alignment horizontal="center" vertical="center" wrapText="1"/>
    </xf>
    <xf numFmtId="3" fontId="26" fillId="0" borderId="35" xfId="0" applyNumberFormat="1" applyFont="1" applyBorder="1" applyAlignment="1">
      <alignment vertical="center"/>
    </xf>
    <xf numFmtId="3" fontId="26" fillId="0" borderId="36" xfId="0" applyNumberFormat="1" applyFont="1" applyBorder="1" applyAlignment="1">
      <alignment vertical="center"/>
    </xf>
    <xf numFmtId="3" fontId="26" fillId="0" borderId="31" xfId="0" applyNumberFormat="1" applyFont="1" applyBorder="1" applyAlignment="1">
      <alignment vertical="center"/>
    </xf>
    <xf numFmtId="3" fontId="49" fillId="0" borderId="36" xfId="0" applyNumberFormat="1" applyFont="1" applyFill="1" applyBorder="1" applyAlignment="1">
      <alignment vertical="center"/>
    </xf>
    <xf numFmtId="3" fontId="26" fillId="0" borderId="38" xfId="0" applyNumberFormat="1" applyFont="1" applyBorder="1" applyAlignment="1">
      <alignment vertical="center"/>
    </xf>
    <xf numFmtId="3" fontId="26" fillId="0" borderId="53" xfId="0" applyNumberFormat="1" applyFont="1" applyBorder="1" applyAlignment="1">
      <alignment vertical="center"/>
    </xf>
    <xf numFmtId="0" fontId="26" fillId="0" borderId="57" xfId="0" applyFont="1" applyFill="1" applyBorder="1" applyAlignment="1">
      <alignment horizontal="left" vertical="center" wrapText="1"/>
    </xf>
    <xf numFmtId="49" fontId="26" fillId="0" borderId="21" xfId="0" applyNumberFormat="1" applyFont="1" applyBorder="1" applyAlignment="1">
      <alignment horizontal="left" vertical="center" wrapText="1"/>
    </xf>
    <xf numFmtId="49" fontId="26" fillId="0" borderId="52" xfId="0" applyNumberFormat="1" applyFont="1" applyBorder="1" applyAlignment="1">
      <alignment horizontal="left" vertical="center"/>
    </xf>
    <xf numFmtId="49" fontId="26" fillId="0" borderId="0" xfId="0" applyNumberFormat="1" applyFont="1" applyBorder="1" applyAlignment="1">
      <alignment horizontal="center" vertical="center"/>
    </xf>
    <xf numFmtId="3" fontId="26" fillId="0" borderId="65" xfId="0" applyNumberFormat="1" applyFont="1" applyFill="1" applyBorder="1" applyAlignment="1">
      <alignment vertical="center"/>
    </xf>
    <xf numFmtId="3" fontId="27" fillId="0" borderId="62" xfId="0" applyNumberFormat="1" applyFont="1" applyFill="1" applyBorder="1" applyAlignment="1">
      <alignment vertical="center"/>
    </xf>
    <xf numFmtId="3" fontId="27" fillId="0" borderId="65" xfId="0" applyNumberFormat="1" applyFont="1" applyFill="1" applyBorder="1" applyAlignment="1">
      <alignment vertical="center"/>
    </xf>
    <xf numFmtId="10" fontId="21" fillId="0" borderId="24" xfId="0" applyNumberFormat="1" applyFont="1" applyBorder="1" applyAlignment="1">
      <alignment vertical="center"/>
    </xf>
    <xf numFmtId="49" fontId="26" fillId="0" borderId="56" xfId="0" applyNumberFormat="1" applyFont="1" applyBorder="1" applyAlignment="1">
      <alignment horizontal="left" vertical="center"/>
    </xf>
    <xf numFmtId="3" fontId="21" fillId="0" borderId="56" xfId="0" applyNumberFormat="1" applyFont="1" applyBorder="1" applyAlignment="1">
      <alignment vertical="center"/>
    </xf>
    <xf numFmtId="3" fontId="26" fillId="0" borderId="56" xfId="0" applyNumberFormat="1" applyFont="1" applyBorder="1" applyAlignment="1">
      <alignment vertical="center"/>
    </xf>
    <xf numFmtId="0" fontId="21" fillId="0" borderId="56" xfId="0" applyFont="1" applyBorder="1" applyAlignment="1">
      <alignment vertical="center"/>
    </xf>
    <xf numFmtId="0" fontId="26" fillId="0" borderId="0" xfId="0" applyFont="1" applyBorder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16" fillId="0" borderId="0" xfId="0" applyNumberFormat="1" applyFont="1" applyFill="1" applyAlignment="1" applyProtection="1">
      <alignment vertical="center" wrapText="1"/>
      <protection/>
    </xf>
    <xf numFmtId="164" fontId="50" fillId="0" borderId="0" xfId="0" applyNumberFormat="1" applyFont="1" applyFill="1" applyAlignment="1" applyProtection="1">
      <alignment vertical="center" wrapText="1"/>
      <protection locked="0"/>
    </xf>
    <xf numFmtId="0" fontId="51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164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53" fillId="0" borderId="0" xfId="0" applyFont="1" applyAlignment="1" applyProtection="1">
      <alignment horizontal="right" vertical="top"/>
      <protection locked="0"/>
    </xf>
    <xf numFmtId="0" fontId="31" fillId="0" borderId="0" xfId="0" applyFont="1" applyFill="1" applyAlignment="1">
      <alignment vertical="center"/>
    </xf>
    <xf numFmtId="0" fontId="50" fillId="0" borderId="0" xfId="0" applyFont="1" applyFill="1" applyAlignment="1" applyProtection="1">
      <alignment vertical="center"/>
      <protection/>
    </xf>
    <xf numFmtId="0" fontId="50" fillId="0" borderId="0" xfId="0" applyFont="1" applyFill="1" applyAlignment="1" applyProtection="1">
      <alignment horizontal="center" vertical="center"/>
      <protection/>
    </xf>
    <xf numFmtId="0" fontId="55" fillId="0" borderId="0" xfId="0" applyFont="1" applyFill="1" applyAlignment="1">
      <alignment vertical="center"/>
    </xf>
    <xf numFmtId="0" fontId="56" fillId="0" borderId="0" xfId="0" applyFont="1" applyFill="1" applyAlignment="1" applyProtection="1">
      <alignment horizontal="right"/>
      <protection/>
    </xf>
    <xf numFmtId="0" fontId="50" fillId="0" borderId="66" xfId="0" applyFont="1" applyFill="1" applyBorder="1" applyAlignment="1" applyProtection="1">
      <alignment horizontal="center" vertical="center" wrapText="1"/>
      <protection/>
    </xf>
    <xf numFmtId="0" fontId="50" fillId="0" borderId="67" xfId="0" applyFont="1" applyFill="1" applyBorder="1" applyAlignment="1" applyProtection="1">
      <alignment horizontal="center" vertical="center" wrapText="1"/>
      <protection/>
    </xf>
    <xf numFmtId="0" fontId="50" fillId="0" borderId="60" xfId="0" applyFont="1" applyFill="1" applyBorder="1" applyAlignment="1" applyProtection="1">
      <alignment horizontal="center" vertical="center" wrapText="1"/>
      <protection/>
    </xf>
    <xf numFmtId="0" fontId="50" fillId="0" borderId="68" xfId="0" applyFont="1" applyFill="1" applyBorder="1" applyAlignment="1" applyProtection="1">
      <alignment horizontal="center" vertical="center" wrapText="1"/>
      <protection/>
    </xf>
    <xf numFmtId="0" fontId="36" fillId="0" borderId="22" xfId="0" applyFont="1" applyFill="1" applyBorder="1" applyAlignment="1" applyProtection="1">
      <alignment horizontal="center" vertical="center" wrapText="1"/>
      <protection/>
    </xf>
    <xf numFmtId="0" fontId="36" fillId="0" borderId="23" xfId="0" applyFont="1" applyFill="1" applyBorder="1" applyAlignment="1" applyProtection="1">
      <alignment horizontal="center" vertical="center" wrapText="1"/>
      <protection/>
    </xf>
    <xf numFmtId="0" fontId="36" fillId="0" borderId="25" xfId="0" applyFont="1" applyFill="1" applyBorder="1" applyAlignment="1" applyProtection="1">
      <alignment horizontal="center" vertical="center" wrapText="1"/>
      <protection/>
    </xf>
    <xf numFmtId="0" fontId="36" fillId="0" borderId="24" xfId="0" applyFont="1" applyFill="1" applyBorder="1" applyAlignment="1" applyProtection="1">
      <alignment horizontal="center" vertical="center" wrapText="1"/>
      <protection/>
    </xf>
    <xf numFmtId="0" fontId="36" fillId="0" borderId="6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>
      <alignment horizontal="center" vertical="center" wrapText="1"/>
    </xf>
    <xf numFmtId="0" fontId="50" fillId="0" borderId="48" xfId="0" applyFont="1" applyFill="1" applyBorder="1" applyAlignment="1" applyProtection="1">
      <alignment horizontal="center" vertical="center" wrapText="1"/>
      <protection/>
    </xf>
    <xf numFmtId="0" fontId="50" fillId="0" borderId="49" xfId="0" applyFont="1" applyFill="1" applyBorder="1" applyAlignment="1" applyProtection="1">
      <alignment horizontal="center" vertical="center" wrapText="1"/>
      <protection/>
    </xf>
    <xf numFmtId="164" fontId="50" fillId="0" borderId="51" xfId="0" applyNumberFormat="1" applyFont="1" applyFill="1" applyBorder="1" applyAlignment="1" applyProtection="1">
      <alignment horizontal="center" vertical="center" wrapText="1"/>
      <protection/>
    </xf>
    <xf numFmtId="164" fontId="50" fillId="0" borderId="38" xfId="0" applyNumberFormat="1" applyFont="1" applyFill="1" applyBorder="1" applyAlignment="1" applyProtection="1">
      <alignment horizontal="center" vertical="center" wrapText="1"/>
      <protection/>
    </xf>
    <xf numFmtId="164" fontId="50" fillId="0" borderId="67" xfId="0" applyNumberFormat="1" applyFont="1" applyFill="1" applyBorder="1" applyAlignment="1" applyProtection="1">
      <alignment horizontal="center" vertical="center" wrapText="1"/>
      <protection/>
    </xf>
    <xf numFmtId="164" fontId="50" fillId="0" borderId="60" xfId="0" applyNumberFormat="1" applyFont="1" applyFill="1" applyBorder="1" applyAlignment="1" applyProtection="1">
      <alignment horizontal="center" vertical="center" wrapText="1"/>
      <protection/>
    </xf>
    <xf numFmtId="164" fontId="50" fillId="0" borderId="70" xfId="0" applyNumberFormat="1" applyFont="1" applyFill="1" applyBorder="1" applyAlignment="1" applyProtection="1">
      <alignment horizontal="center" vertical="center" wrapText="1"/>
      <protection/>
    </xf>
    <xf numFmtId="164" fontId="50" fillId="0" borderId="71" xfId="0" applyNumberFormat="1" applyFont="1" applyFill="1" applyBorder="1" applyAlignment="1" applyProtection="1">
      <alignment horizontal="center" vertical="center" wrapText="1"/>
      <protection/>
    </xf>
    <xf numFmtId="0" fontId="57" fillId="0" borderId="23" xfId="0" applyFont="1" applyFill="1" applyBorder="1" applyAlignment="1" applyProtection="1">
      <alignment horizontal="center" vertical="center" wrapText="1"/>
      <protection/>
    </xf>
    <xf numFmtId="0" fontId="36" fillId="0" borderId="25" xfId="0" applyFont="1" applyFill="1" applyBorder="1" applyAlignment="1" applyProtection="1">
      <alignment horizontal="left" vertical="center" wrapText="1" indent="1"/>
      <protection/>
    </xf>
    <xf numFmtId="164" fontId="36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3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36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36" fillId="0" borderId="69" xfId="0" applyNumberFormat="1" applyFont="1" applyFill="1" applyBorder="1" applyAlignment="1" applyProtection="1">
      <alignment horizontal="right" vertical="center" wrapText="1" indent="1"/>
      <protection/>
    </xf>
    <xf numFmtId="0" fontId="41" fillId="0" borderId="0" xfId="0" applyFont="1" applyFill="1" applyAlignment="1">
      <alignment vertical="center" wrapText="1"/>
    </xf>
    <xf numFmtId="0" fontId="36" fillId="0" borderId="35" xfId="0" applyFont="1" applyFill="1" applyBorder="1" applyAlignment="1" applyProtection="1">
      <alignment horizontal="center" vertical="center" wrapText="1"/>
      <protection/>
    </xf>
    <xf numFmtId="49" fontId="35" fillId="0" borderId="36" xfId="0" applyNumberFormat="1" applyFont="1" applyFill="1" applyBorder="1" applyAlignment="1" applyProtection="1">
      <alignment horizontal="center" vertical="center" wrapText="1"/>
      <protection/>
    </xf>
    <xf numFmtId="0" fontId="35" fillId="0" borderId="72" xfId="97" applyFont="1" applyFill="1" applyBorder="1" applyAlignment="1" applyProtection="1">
      <alignment horizontal="left" vertical="center" wrapText="1" indent="1"/>
      <protection/>
    </xf>
    <xf numFmtId="164" fontId="35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0" fontId="40" fillId="0" borderId="0" xfId="0" applyFont="1" applyFill="1" applyAlignment="1">
      <alignment vertical="center" wrapText="1"/>
    </xf>
    <xf numFmtId="0" fontId="35" fillId="0" borderId="74" xfId="97" applyFont="1" applyFill="1" applyBorder="1" applyAlignment="1" applyProtection="1">
      <alignment horizontal="left" vertical="center" wrapText="1" indent="1"/>
      <protection/>
    </xf>
    <xf numFmtId="0" fontId="36" fillId="0" borderId="23" xfId="97" applyFont="1" applyFill="1" applyBorder="1" applyAlignment="1" applyProtection="1">
      <alignment horizontal="left" vertical="center" wrapText="1" indent="1"/>
      <protection/>
    </xf>
    <xf numFmtId="0" fontId="36" fillId="0" borderId="25" xfId="97" applyFont="1" applyFill="1" applyBorder="1" applyAlignment="1" applyProtection="1">
      <alignment horizontal="left" vertical="center" wrapText="1" indent="1"/>
      <protection/>
    </xf>
    <xf numFmtId="0" fontId="36" fillId="0" borderId="29" xfId="0" applyFont="1" applyFill="1" applyBorder="1" applyAlignment="1" applyProtection="1">
      <alignment horizontal="center" vertical="center" wrapText="1"/>
      <protection/>
    </xf>
    <xf numFmtId="49" fontId="35" fillId="0" borderId="30" xfId="0" applyNumberFormat="1" applyFont="1" applyFill="1" applyBorder="1" applyAlignment="1" applyProtection="1">
      <alignment horizontal="center" vertical="center" wrapText="1"/>
      <protection/>
    </xf>
    <xf numFmtId="0" fontId="35" fillId="0" borderId="75" xfId="97" applyFont="1" applyFill="1" applyBorder="1" applyAlignment="1" applyProtection="1">
      <alignment horizontal="left" vertical="center" wrapText="1" indent="1"/>
      <protection/>
    </xf>
    <xf numFmtId="164" fontId="3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65" xfId="0" applyFont="1" applyFill="1" applyBorder="1" applyAlignment="1" applyProtection="1">
      <alignment horizontal="center" vertical="center" wrapText="1"/>
      <protection/>
    </xf>
    <xf numFmtId="49" fontId="35" fillId="0" borderId="31" xfId="0" applyNumberFormat="1" applyFont="1" applyFill="1" applyBorder="1" applyAlignment="1" applyProtection="1">
      <alignment horizontal="center" vertical="center" wrapText="1"/>
      <protection/>
    </xf>
    <xf numFmtId="0" fontId="35" fillId="0" borderId="78" xfId="97" applyFont="1" applyFill="1" applyBorder="1" applyAlignment="1" applyProtection="1">
      <alignment horizontal="left" vertical="center" wrapText="1" indent="1"/>
      <protection/>
    </xf>
    <xf numFmtId="164" fontId="35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80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49" fontId="36" fillId="0" borderId="23" xfId="97" applyNumberFormat="1" applyFont="1" applyFill="1" applyBorder="1" applyAlignment="1" applyProtection="1">
      <alignment horizontal="left" vertical="center" wrapText="1" indent="1"/>
      <protection/>
    </xf>
    <xf numFmtId="0" fontId="58" fillId="0" borderId="67" xfId="0" applyFont="1" applyBorder="1" applyAlignment="1" applyProtection="1">
      <alignment horizontal="center" vertical="center" wrapText="1"/>
      <protection/>
    </xf>
    <xf numFmtId="0" fontId="41" fillId="0" borderId="0" xfId="0" applyFont="1" applyFill="1" applyAlignment="1" applyProtection="1">
      <alignment vertical="center" wrapText="1"/>
      <protection/>
    </xf>
    <xf numFmtId="0" fontId="36" fillId="0" borderId="66" xfId="97" applyFont="1" applyFill="1" applyBorder="1" applyAlignment="1" applyProtection="1">
      <alignment horizontal="left" vertical="center" wrapText="1" indent="1"/>
      <protection/>
    </xf>
    <xf numFmtId="164" fontId="36" fillId="0" borderId="67" xfId="0" applyNumberFormat="1" applyFont="1" applyFill="1" applyBorder="1" applyAlignment="1" applyProtection="1">
      <alignment horizontal="right" vertical="center" wrapText="1" indent="1"/>
      <protection/>
    </xf>
    <xf numFmtId="164" fontId="36" fillId="0" borderId="60" xfId="0" applyNumberFormat="1" applyFont="1" applyFill="1" applyBorder="1" applyAlignment="1" applyProtection="1">
      <alignment horizontal="right" vertical="center" wrapText="1" indent="1"/>
      <protection/>
    </xf>
    <xf numFmtId="49" fontId="35" fillId="0" borderId="30" xfId="97" applyNumberFormat="1" applyFont="1" applyFill="1" applyBorder="1" applyAlignment="1" applyProtection="1">
      <alignment horizontal="left" vertical="center" wrapText="1" indent="1"/>
      <protection/>
    </xf>
    <xf numFmtId="164" fontId="35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81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53" xfId="0" applyFont="1" applyFill="1" applyBorder="1" applyAlignment="1" applyProtection="1">
      <alignment horizontal="center" vertical="center" wrapText="1"/>
      <protection/>
    </xf>
    <xf numFmtId="49" fontId="35" fillId="0" borderId="38" xfId="97" applyNumberFormat="1" applyFont="1" applyFill="1" applyBorder="1" applyAlignment="1" applyProtection="1">
      <alignment horizontal="left" vertical="center" wrapText="1" indent="1"/>
      <protection/>
    </xf>
    <xf numFmtId="164" fontId="35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84" xfId="0" applyNumberFormat="1" applyFont="1" applyFill="1" applyBorder="1" applyAlignment="1" applyProtection="1">
      <alignment horizontal="right" vertical="center" wrapText="1" indent="1"/>
      <protection locked="0"/>
    </xf>
    <xf numFmtId="0" fontId="40" fillId="0" borderId="43" xfId="0" applyFont="1" applyFill="1" applyBorder="1" applyAlignment="1" applyProtection="1">
      <alignment vertical="center" wrapText="1"/>
      <protection/>
    </xf>
    <xf numFmtId="49" fontId="35" fillId="0" borderId="42" xfId="97" applyNumberFormat="1" applyFont="1" applyFill="1" applyBorder="1" applyAlignment="1" applyProtection="1">
      <alignment horizontal="left" vertical="center" wrapText="1" indent="1"/>
      <protection/>
    </xf>
    <xf numFmtId="0" fontId="35" fillId="0" borderId="85" xfId="97" applyFont="1" applyFill="1" applyBorder="1" applyAlignment="1" applyProtection="1">
      <alignment horizontal="left" vertical="center" wrapText="1" indent="1"/>
      <protection/>
    </xf>
    <xf numFmtId="164" fontId="35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86" xfId="0" applyNumberFormat="1" applyFont="1" applyFill="1" applyBorder="1" applyAlignment="1" applyProtection="1">
      <alignment horizontal="right" vertical="center" wrapText="1" indent="1"/>
      <protection locked="0"/>
    </xf>
    <xf numFmtId="0" fontId="58" fillId="0" borderId="22" xfId="0" applyFont="1" applyBorder="1" applyAlignment="1" applyProtection="1">
      <alignment horizontal="center" vertical="center" wrapText="1"/>
      <protection/>
    </xf>
    <xf numFmtId="0" fontId="59" fillId="0" borderId="87" xfId="0" applyFont="1" applyBorder="1" applyAlignment="1" applyProtection="1">
      <alignment horizontal="center" wrapText="1"/>
      <protection/>
    </xf>
    <xf numFmtId="0" fontId="36" fillId="0" borderId="20" xfId="97" applyFont="1" applyFill="1" applyBorder="1" applyAlignment="1" applyProtection="1">
      <alignment horizontal="left" vertical="center" wrapText="1" indent="1"/>
      <protection/>
    </xf>
    <xf numFmtId="0" fontId="53" fillId="0" borderId="87" xfId="0" applyFont="1" applyBorder="1" applyAlignment="1" applyProtection="1">
      <alignment horizontal="center" wrapText="1"/>
      <protection/>
    </xf>
    <xf numFmtId="0" fontId="51" fillId="0" borderId="20" xfId="0" applyFont="1" applyBorder="1" applyAlignment="1" applyProtection="1">
      <alignment horizontal="left" wrapText="1" indent="1"/>
      <protection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Border="1" applyAlignment="1" applyProtection="1">
      <alignment horizontal="left" vertical="center" wrapText="1" indent="1"/>
      <protection/>
    </xf>
    <xf numFmtId="164" fontId="36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60" fillId="0" borderId="0" xfId="0" applyFont="1" applyFill="1" applyAlignment="1">
      <alignment vertical="center" wrapText="1"/>
    </xf>
    <xf numFmtId="0" fontId="35" fillId="0" borderId="0" xfId="0" applyFont="1" applyFill="1" applyAlignment="1" applyProtection="1">
      <alignment horizontal="left" vertical="center" wrapText="1"/>
      <protection/>
    </xf>
    <xf numFmtId="0" fontId="35" fillId="0" borderId="0" xfId="0" applyFont="1" applyFill="1" applyAlignment="1" applyProtection="1">
      <alignment vertical="center" wrapText="1"/>
      <protection/>
    </xf>
    <xf numFmtId="0" fontId="35" fillId="0" borderId="0" xfId="0" applyFont="1" applyFill="1" applyAlignment="1" applyProtection="1">
      <alignment horizontal="right" vertical="center" wrapText="1" indent="1"/>
      <protection/>
    </xf>
    <xf numFmtId="0" fontId="36" fillId="0" borderId="19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 vertical="center" wrapText="1"/>
      <protection/>
    </xf>
    <xf numFmtId="0" fontId="50" fillId="0" borderId="20" xfId="0" applyFont="1" applyFill="1" applyBorder="1" applyAlignment="1" applyProtection="1">
      <alignment horizontal="center" vertical="center" wrapText="1"/>
      <protection/>
    </xf>
    <xf numFmtId="0" fontId="36" fillId="0" borderId="47" xfId="0" applyFont="1" applyFill="1" applyBorder="1" applyAlignment="1" applyProtection="1">
      <alignment horizontal="center" vertical="center" wrapText="1"/>
      <protection/>
    </xf>
    <xf numFmtId="49" fontId="35" fillId="0" borderId="31" xfId="97" applyNumberFormat="1" applyFont="1" applyFill="1" applyBorder="1" applyAlignment="1" applyProtection="1">
      <alignment horizontal="left" vertical="center" wrapText="1" indent="1"/>
      <protection/>
    </xf>
    <xf numFmtId="49" fontId="35" fillId="0" borderId="36" xfId="97" applyNumberFormat="1" applyFont="1" applyFill="1" applyBorder="1" applyAlignment="1" applyProtection="1">
      <alignment horizontal="left" vertical="center" wrapText="1" indent="1"/>
      <protection/>
    </xf>
    <xf numFmtId="0" fontId="35" fillId="0" borderId="23" xfId="0" applyFont="1" applyFill="1" applyBorder="1" applyAlignment="1" applyProtection="1">
      <alignment horizontal="center" vertical="center" wrapText="1"/>
      <protection/>
    </xf>
    <xf numFmtId="0" fontId="50" fillId="0" borderId="25" xfId="0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53" xfId="0" applyFont="1" applyFill="1" applyBorder="1" applyAlignment="1" applyProtection="1">
      <alignment horizontal="right" vertical="center" wrapText="1" indent="1"/>
      <protection/>
    </xf>
    <xf numFmtId="0" fontId="0" fillId="0" borderId="38" xfId="0" applyFont="1" applyFill="1" applyBorder="1" applyAlignment="1" applyProtection="1">
      <alignment horizontal="right" vertical="center" wrapText="1" indent="1"/>
      <protection/>
    </xf>
    <xf numFmtId="0" fontId="0" fillId="0" borderId="83" xfId="0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55" fillId="0" borderId="22" xfId="0" applyFont="1" applyFill="1" applyBorder="1" applyAlignment="1" applyProtection="1">
      <alignment horizontal="left" vertical="center"/>
      <protection/>
    </xf>
    <xf numFmtId="0" fontId="61" fillId="0" borderId="20" xfId="0" applyFont="1" applyFill="1" applyBorder="1" applyAlignment="1" applyProtection="1">
      <alignment vertical="center" wrapText="1"/>
      <protection/>
    </xf>
    <xf numFmtId="0" fontId="55" fillId="0" borderId="20" xfId="0" applyFont="1" applyFill="1" applyBorder="1" applyAlignment="1" applyProtection="1">
      <alignment vertical="center" wrapText="1"/>
      <protection/>
    </xf>
    <xf numFmtId="3" fontId="5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5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3" fontId="55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ont="1" applyFill="1" applyAlignment="1">
      <alignment vertical="center" wrapText="1"/>
    </xf>
    <xf numFmtId="0" fontId="62" fillId="0" borderId="0" xfId="0" applyFont="1" applyFill="1" applyAlignment="1">
      <alignment horizontal="left" vertical="center" wrapText="1"/>
    </xf>
    <xf numFmtId="0" fontId="15" fillId="0" borderId="0" xfId="95" applyFont="1" applyAlignment="1">
      <alignment horizontal="left" vertical="center" wrapText="1"/>
      <protection/>
    </xf>
    <xf numFmtId="0" fontId="63" fillId="0" borderId="0" xfId="95" applyFont="1" applyAlignment="1">
      <alignment horizontal="center" vertical="center"/>
      <protection/>
    </xf>
    <xf numFmtId="0" fontId="64" fillId="0" borderId="0" xfId="95" applyFont="1" applyAlignment="1">
      <alignment horizontal="right" vertical="center"/>
      <protection/>
    </xf>
    <xf numFmtId="0" fontId="65" fillId="0" borderId="0" xfId="95" applyFont="1" applyAlignment="1">
      <alignment horizontal="center" vertical="center"/>
      <protection/>
    </xf>
    <xf numFmtId="0" fontId="66" fillId="0" borderId="42" xfId="95" applyFont="1" applyBorder="1" applyAlignment="1">
      <alignment horizontal="center" vertical="center" wrapText="1"/>
      <protection/>
    </xf>
    <xf numFmtId="0" fontId="66" fillId="0" borderId="55" xfId="95" applyFont="1" applyBorder="1" applyAlignment="1">
      <alignment horizontal="center" vertical="center" wrapText="1"/>
      <protection/>
    </xf>
    <xf numFmtId="0" fontId="66" fillId="0" borderId="43" xfId="95" applyFont="1" applyBorder="1" applyAlignment="1">
      <alignment horizontal="center" vertical="center" wrapText="1"/>
      <protection/>
    </xf>
    <xf numFmtId="0" fontId="63" fillId="0" borderId="43" xfId="95" applyFont="1" applyBorder="1" applyAlignment="1">
      <alignment horizontal="center" vertical="center"/>
      <protection/>
    </xf>
    <xf numFmtId="0" fontId="63" fillId="0" borderId="55" xfId="95" applyFont="1" applyBorder="1" applyAlignment="1">
      <alignment horizontal="center" vertical="center"/>
      <protection/>
    </xf>
    <xf numFmtId="0" fontId="68" fillId="0" borderId="35" xfId="95" applyFont="1" applyBorder="1" applyAlignment="1">
      <alignment horizontal="left" vertical="center" wrapText="1"/>
      <protection/>
    </xf>
    <xf numFmtId="2" fontId="69" fillId="0" borderId="36" xfId="95" applyNumberFormat="1" applyFont="1" applyFill="1" applyBorder="1" applyAlignment="1">
      <alignment horizontal="center" vertical="center" wrapText="1"/>
      <protection/>
    </xf>
    <xf numFmtId="2" fontId="69" fillId="0" borderId="31" xfId="95" applyNumberFormat="1" applyFont="1" applyFill="1" applyBorder="1" applyAlignment="1">
      <alignment horizontal="center" vertical="center" wrapText="1"/>
      <protection/>
    </xf>
    <xf numFmtId="1" fontId="69" fillId="0" borderId="50" xfId="95" applyNumberFormat="1" applyFont="1" applyFill="1" applyBorder="1" applyAlignment="1">
      <alignment horizontal="center" vertical="center" wrapText="1"/>
      <protection/>
    </xf>
    <xf numFmtId="2" fontId="69" fillId="0" borderId="35" xfId="95" applyNumberFormat="1" applyFont="1" applyFill="1" applyBorder="1" applyAlignment="1">
      <alignment horizontal="center" vertical="center" wrapText="1"/>
      <protection/>
    </xf>
    <xf numFmtId="1" fontId="69" fillId="0" borderId="76" xfId="95" applyNumberFormat="1" applyFont="1" applyFill="1" applyBorder="1" applyAlignment="1">
      <alignment horizontal="center" vertical="center" wrapText="1"/>
      <protection/>
    </xf>
    <xf numFmtId="0" fontId="63" fillId="0" borderId="47" xfId="95" applyFont="1" applyBorder="1" applyAlignment="1">
      <alignment horizontal="center" vertical="center"/>
      <protection/>
    </xf>
    <xf numFmtId="10" fontId="63" fillId="0" borderId="81" xfId="95" applyNumberFormat="1" applyFont="1" applyBorder="1" applyAlignment="1">
      <alignment horizontal="center" vertical="center"/>
      <protection/>
    </xf>
    <xf numFmtId="0" fontId="63" fillId="0" borderId="35" xfId="95" applyFont="1" applyBorder="1" applyAlignment="1">
      <alignment horizontal="center" vertical="center"/>
      <protection/>
    </xf>
    <xf numFmtId="10" fontId="63" fillId="0" borderId="50" xfId="95" applyNumberFormat="1" applyFont="1" applyBorder="1" applyAlignment="1">
      <alignment horizontal="center" vertical="center"/>
      <protection/>
    </xf>
    <xf numFmtId="0" fontId="68" fillId="0" borderId="39" xfId="0" applyFont="1" applyBorder="1" applyAlignment="1">
      <alignment vertical="center" wrapText="1"/>
    </xf>
    <xf numFmtId="2" fontId="69" fillId="0" borderId="42" xfId="95" applyNumberFormat="1" applyFont="1" applyFill="1" applyBorder="1" applyAlignment="1">
      <alignment horizontal="center" vertical="center" wrapText="1"/>
      <protection/>
    </xf>
    <xf numFmtId="2" fontId="69" fillId="0" borderId="43" xfId="95" applyNumberFormat="1" applyFont="1" applyFill="1" applyBorder="1" applyAlignment="1">
      <alignment horizontal="center" vertical="center" wrapText="1"/>
      <protection/>
    </xf>
    <xf numFmtId="1" fontId="69" fillId="0" borderId="55" xfId="95" applyNumberFormat="1" applyFont="1" applyFill="1" applyBorder="1" applyAlignment="1">
      <alignment horizontal="center" vertical="center" wrapText="1"/>
      <protection/>
    </xf>
    <xf numFmtId="0" fontId="63" fillId="0" borderId="51" xfId="95" applyFont="1" applyBorder="1" applyAlignment="1">
      <alignment horizontal="center" vertical="center"/>
      <protection/>
    </xf>
    <xf numFmtId="10" fontId="63" fillId="0" borderId="88" xfId="95" applyNumberFormat="1" applyFont="1" applyBorder="1" applyAlignment="1">
      <alignment horizontal="center" vertical="center"/>
      <protection/>
    </xf>
    <xf numFmtId="0" fontId="48" fillId="0" borderId="65" xfId="95" applyFont="1" applyBorder="1" applyAlignment="1">
      <alignment horizontal="left" vertical="center" wrapText="1"/>
      <protection/>
    </xf>
    <xf numFmtId="2" fontId="70" fillId="0" borderId="62" xfId="95" applyNumberFormat="1" applyFont="1" applyBorder="1" applyAlignment="1">
      <alignment horizontal="center" vertical="center"/>
      <protection/>
    </xf>
    <xf numFmtId="1" fontId="70" fillId="0" borderId="79" xfId="95" applyNumberFormat="1" applyFont="1" applyBorder="1" applyAlignment="1">
      <alignment horizontal="center" vertical="center"/>
      <protection/>
    </xf>
    <xf numFmtId="2" fontId="70" fillId="0" borderId="65" xfId="95" applyNumberFormat="1" applyFont="1" applyBorder="1" applyAlignment="1">
      <alignment horizontal="center" vertical="center"/>
      <protection/>
    </xf>
    <xf numFmtId="1" fontId="70" fillId="0" borderId="22" xfId="95" applyNumberFormat="1" applyFont="1" applyBorder="1" applyAlignment="1">
      <alignment horizontal="center" vertical="center"/>
      <protection/>
    </xf>
    <xf numFmtId="10" fontId="63" fillId="0" borderId="24" xfId="95" applyNumberFormat="1" applyFont="1" applyBorder="1" applyAlignment="1">
      <alignment horizontal="center" vertical="center"/>
      <protection/>
    </xf>
    <xf numFmtId="10" fontId="63" fillId="0" borderId="0" xfId="95" applyNumberFormat="1" applyFont="1" applyAlignment="1">
      <alignment horizontal="center" vertical="center"/>
      <protection/>
    </xf>
    <xf numFmtId="1" fontId="70" fillId="0" borderId="19" xfId="95" applyNumberFormat="1" applyFont="1" applyBorder="1" applyAlignment="1">
      <alignment horizontal="center" vertical="center" wrapText="1"/>
      <protection/>
    </xf>
    <xf numFmtId="1" fontId="70" fillId="0" borderId="20" xfId="95" applyNumberFormat="1" applyFont="1" applyBorder="1" applyAlignment="1">
      <alignment horizontal="center" vertical="center" wrapText="1"/>
      <protection/>
    </xf>
    <xf numFmtId="1" fontId="70" fillId="0" borderId="69" xfId="95" applyNumberFormat="1" applyFont="1" applyBorder="1" applyAlignment="1">
      <alignment horizontal="center" vertical="center" wrapText="1"/>
      <protection/>
    </xf>
    <xf numFmtId="0" fontId="63" fillId="0" borderId="19" xfId="95" applyFont="1" applyBorder="1" applyAlignment="1">
      <alignment horizontal="center" vertical="center"/>
      <protection/>
    </xf>
    <xf numFmtId="10" fontId="63" fillId="0" borderId="69" xfId="95" applyNumberFormat="1" applyFont="1" applyBorder="1" applyAlignment="1">
      <alignment horizontal="center" vertical="center"/>
      <protection/>
    </xf>
    <xf numFmtId="0" fontId="14" fillId="0" borderId="0" xfId="93">
      <alignment/>
      <protection/>
    </xf>
    <xf numFmtId="0" fontId="71" fillId="0" borderId="0" xfId="93" applyFont="1">
      <alignment/>
      <protection/>
    </xf>
    <xf numFmtId="3" fontId="14" fillId="0" borderId="0" xfId="93" applyNumberFormat="1">
      <alignment/>
      <protection/>
    </xf>
    <xf numFmtId="0" fontId="71" fillId="0" borderId="0" xfId="93" applyFont="1" applyAlignment="1">
      <alignment horizontal="right"/>
      <protection/>
    </xf>
    <xf numFmtId="3" fontId="46" fillId="0" borderId="0" xfId="93" applyNumberFormat="1" applyFont="1" applyAlignment="1">
      <alignment horizontal="right"/>
      <protection/>
    </xf>
    <xf numFmtId="0" fontId="72" fillId="0" borderId="0" xfId="93" applyFont="1" applyAlignment="1">
      <alignment horizontal="center"/>
      <protection/>
    </xf>
    <xf numFmtId="0" fontId="73" fillId="0" borderId="0" xfId="93" applyFont="1" applyAlignment="1">
      <alignment horizontal="center"/>
      <protection/>
    </xf>
    <xf numFmtId="0" fontId="15" fillId="0" borderId="0" xfId="93" applyFont="1" applyAlignment="1">
      <alignment horizontal="center"/>
      <protection/>
    </xf>
    <xf numFmtId="0" fontId="15" fillId="0" borderId="0" xfId="96">
      <alignment/>
      <protection/>
    </xf>
    <xf numFmtId="0" fontId="45" fillId="0" borderId="22" xfId="93" applyFont="1" applyBorder="1" applyAlignment="1">
      <alignment horizontal="center" vertical="center" wrapText="1"/>
      <protection/>
    </xf>
    <xf numFmtId="0" fontId="14" fillId="0" borderId="0" xfId="93" applyAlignment="1">
      <alignment vertical="center" wrapText="1"/>
      <protection/>
    </xf>
    <xf numFmtId="0" fontId="45" fillId="0" borderId="67" xfId="93" applyFont="1" applyBorder="1" applyAlignment="1">
      <alignment horizontal="center" vertical="center" wrapText="1"/>
      <protection/>
    </xf>
    <xf numFmtId="166" fontId="74" fillId="0" borderId="56" xfId="96" applyNumberFormat="1" applyFont="1" applyBorder="1" applyAlignment="1">
      <alignment horizontal="center" vertical="center" wrapText="1"/>
      <protection/>
    </xf>
    <xf numFmtId="3" fontId="74" fillId="0" borderId="67" xfId="96" applyNumberFormat="1" applyFont="1" applyBorder="1" applyAlignment="1">
      <alignment horizontal="center" vertical="center" wrapText="1"/>
      <protection/>
    </xf>
    <xf numFmtId="3" fontId="74" fillId="0" borderId="60" xfId="96" applyNumberFormat="1" applyFont="1" applyBorder="1" applyAlignment="1">
      <alignment horizontal="center" vertical="center" wrapText="1"/>
      <protection/>
    </xf>
    <xf numFmtId="3" fontId="74" fillId="0" borderId="70" xfId="96" applyNumberFormat="1" applyFont="1" applyBorder="1" applyAlignment="1">
      <alignment horizontal="center" vertical="center" wrapText="1"/>
      <protection/>
    </xf>
    <xf numFmtId="3" fontId="74" fillId="0" borderId="68" xfId="96" applyNumberFormat="1" applyFont="1" applyBorder="1" applyAlignment="1">
      <alignment horizontal="center" vertical="center" wrapText="1"/>
      <protection/>
    </xf>
    <xf numFmtId="0" fontId="45" fillId="0" borderId="21" xfId="93" applyFont="1" applyBorder="1" applyAlignment="1">
      <alignment horizontal="center" vertical="center" wrapText="1"/>
      <protection/>
    </xf>
    <xf numFmtId="3" fontId="75" fillId="0" borderId="21" xfId="96" applyNumberFormat="1" applyFont="1" applyBorder="1" applyAlignment="1">
      <alignment horizontal="right" vertical="center" wrapText="1"/>
      <protection/>
    </xf>
    <xf numFmtId="3" fontId="75" fillId="0" borderId="21" xfId="96" applyNumberFormat="1" applyFont="1" applyBorder="1" applyAlignment="1">
      <alignment horizontal="center" vertical="center" wrapText="1"/>
      <protection/>
    </xf>
    <xf numFmtId="3" fontId="75" fillId="0" borderId="68" xfId="96" applyNumberFormat="1" applyFont="1" applyBorder="1" applyAlignment="1">
      <alignment horizontal="center" vertical="center" wrapText="1"/>
      <protection/>
    </xf>
    <xf numFmtId="3" fontId="75" fillId="0" borderId="60" xfId="96" applyNumberFormat="1" applyFont="1" applyBorder="1" applyAlignment="1">
      <alignment horizontal="center" vertical="center" wrapText="1"/>
      <protection/>
    </xf>
    <xf numFmtId="3" fontId="75" fillId="0" borderId="70" xfId="96" applyNumberFormat="1" applyFont="1" applyBorder="1" applyAlignment="1">
      <alignment horizontal="center" vertical="center" wrapText="1"/>
      <protection/>
    </xf>
    <xf numFmtId="3" fontId="75" fillId="0" borderId="59" xfId="96" applyNumberFormat="1" applyFont="1" applyBorder="1" applyAlignment="1">
      <alignment horizontal="center" vertical="center" wrapText="1"/>
      <protection/>
    </xf>
    <xf numFmtId="0" fontId="75" fillId="0" borderId="21" xfId="96" applyFont="1" applyFill="1" applyBorder="1" applyAlignment="1">
      <alignment horizontal="left"/>
      <protection/>
    </xf>
    <xf numFmtId="3" fontId="76" fillId="0" borderId="21" xfId="96" applyNumberFormat="1" applyFont="1" applyFill="1" applyBorder="1" applyAlignment="1">
      <alignment vertical="top"/>
      <protection/>
    </xf>
    <xf numFmtId="10" fontId="76" fillId="0" borderId="21" xfId="96" applyNumberFormat="1" applyFont="1" applyFill="1" applyBorder="1" applyAlignment="1">
      <alignment vertical="top"/>
      <protection/>
    </xf>
    <xf numFmtId="0" fontId="14" fillId="0" borderId="21" xfId="93" applyFont="1" applyBorder="1" applyAlignment="1">
      <alignment horizontal="center" vertical="center"/>
      <protection/>
    </xf>
    <xf numFmtId="0" fontId="14" fillId="0" borderId="21" xfId="93" applyFont="1" applyBorder="1">
      <alignment/>
      <protection/>
    </xf>
    <xf numFmtId="0" fontId="14" fillId="0" borderId="21" xfId="93" applyBorder="1">
      <alignment/>
      <protection/>
    </xf>
    <xf numFmtId="0" fontId="14" fillId="0" borderId="22" xfId="93" applyFont="1" applyBorder="1" applyAlignment="1">
      <alignment horizontal="center" vertical="center"/>
      <protection/>
    </xf>
    <xf numFmtId="0" fontId="80" fillId="0" borderId="0" xfId="93" applyFont="1" applyAlignment="1">
      <alignment vertical="center"/>
      <protection/>
    </xf>
    <xf numFmtId="3" fontId="46" fillId="0" borderId="0" xfId="93" applyNumberFormat="1" applyFont="1" applyAlignment="1">
      <alignment horizontal="right" vertical="center"/>
      <protection/>
    </xf>
    <xf numFmtId="0" fontId="14" fillId="0" borderId="52" xfId="93" applyBorder="1" applyAlignment="1">
      <alignment vertical="center"/>
      <protection/>
    </xf>
    <xf numFmtId="0" fontId="81" fillId="11" borderId="48" xfId="93" applyFont="1" applyFill="1" applyBorder="1" applyAlignment="1">
      <alignment horizontal="center" vertical="center" wrapText="1"/>
      <protection/>
    </xf>
    <xf numFmtId="0" fontId="81" fillId="11" borderId="38" xfId="93" applyFont="1" applyFill="1" applyBorder="1" applyAlignment="1">
      <alignment horizontal="center" vertical="center" wrapText="1"/>
      <protection/>
    </xf>
    <xf numFmtId="3" fontId="81" fillId="11" borderId="89" xfId="93" applyNumberFormat="1" applyFont="1" applyFill="1" applyBorder="1" applyAlignment="1">
      <alignment horizontal="center" vertical="center" wrapText="1"/>
      <protection/>
    </xf>
    <xf numFmtId="3" fontId="81" fillId="11" borderId="90" xfId="93" applyNumberFormat="1" applyFont="1" applyFill="1" applyBorder="1" applyAlignment="1">
      <alignment horizontal="center" vertical="center" wrapText="1"/>
      <protection/>
    </xf>
    <xf numFmtId="0" fontId="75" fillId="0" borderId="32" xfId="0" applyFont="1" applyBorder="1" applyAlignment="1">
      <alignment vertical="center" wrapText="1"/>
    </xf>
    <xf numFmtId="0" fontId="75" fillId="0" borderId="36" xfId="0" applyFont="1" applyBorder="1" applyAlignment="1">
      <alignment horizontal="center" vertical="center" wrapText="1"/>
    </xf>
    <xf numFmtId="3" fontId="83" fillId="0" borderId="36" xfId="93" applyNumberFormat="1" applyFont="1" applyBorder="1" applyAlignment="1">
      <alignment horizontal="right" vertical="center" wrapText="1"/>
      <protection/>
    </xf>
    <xf numFmtId="3" fontId="83" fillId="0" borderId="31" xfId="93" applyNumberFormat="1" applyFont="1" applyBorder="1" applyAlignment="1">
      <alignment horizontal="right" vertical="center" wrapText="1"/>
      <protection/>
    </xf>
    <xf numFmtId="10" fontId="83" fillId="0" borderId="31" xfId="93" applyNumberFormat="1" applyFont="1" applyBorder="1" applyAlignment="1">
      <alignment horizontal="right" vertical="center" wrapText="1"/>
      <protection/>
    </xf>
    <xf numFmtId="10" fontId="83" fillId="0" borderId="81" xfId="93" applyNumberFormat="1" applyFont="1" applyBorder="1" applyAlignment="1">
      <alignment horizontal="right" vertical="center" wrapText="1"/>
      <protection/>
    </xf>
    <xf numFmtId="10" fontId="83" fillId="0" borderId="36" xfId="93" applyNumberFormat="1" applyFont="1" applyBorder="1" applyAlignment="1">
      <alignment horizontal="right" vertical="center" wrapText="1"/>
      <protection/>
    </xf>
    <xf numFmtId="10" fontId="83" fillId="0" borderId="50" xfId="93" applyNumberFormat="1" applyFont="1" applyBorder="1" applyAlignment="1">
      <alignment horizontal="right" vertical="center" wrapText="1"/>
      <protection/>
    </xf>
    <xf numFmtId="3" fontId="83" fillId="0" borderId="36" xfId="93" applyNumberFormat="1" applyFont="1" applyFill="1" applyBorder="1" applyAlignment="1">
      <alignment vertical="center"/>
      <protection/>
    </xf>
    <xf numFmtId="3" fontId="81" fillId="11" borderId="91" xfId="93" applyNumberFormat="1" applyFont="1" applyFill="1" applyBorder="1" applyAlignment="1">
      <alignment horizontal="center" vertical="center" wrapText="1"/>
      <protection/>
    </xf>
    <xf numFmtId="3" fontId="81" fillId="11" borderId="92" xfId="93" applyNumberFormat="1" applyFont="1" applyFill="1" applyBorder="1" applyAlignment="1">
      <alignment horizontal="center" vertical="center" wrapText="1"/>
      <protection/>
    </xf>
    <xf numFmtId="3" fontId="48" fillId="11" borderId="92" xfId="93" applyNumberFormat="1" applyFont="1" applyFill="1" applyBorder="1" applyAlignment="1">
      <alignment horizontal="right" vertical="center" wrapText="1"/>
      <protection/>
    </xf>
    <xf numFmtId="10" fontId="48" fillId="11" borderId="92" xfId="93" applyNumberFormat="1" applyFont="1" applyFill="1" applyBorder="1" applyAlignment="1">
      <alignment horizontal="right" vertical="center" wrapText="1"/>
      <protection/>
    </xf>
    <xf numFmtId="10" fontId="48" fillId="11" borderId="93" xfId="93" applyNumberFormat="1" applyFont="1" applyFill="1" applyBorder="1" applyAlignment="1">
      <alignment horizontal="right" vertical="center" wrapText="1"/>
      <protection/>
    </xf>
    <xf numFmtId="3" fontId="81" fillId="0" borderId="0" xfId="93" applyNumberFormat="1" applyFont="1" applyFill="1" applyBorder="1" applyAlignment="1">
      <alignment horizontal="center" vertical="center" wrapText="1"/>
      <protection/>
    </xf>
    <xf numFmtId="3" fontId="48" fillId="0" borderId="0" xfId="93" applyNumberFormat="1" applyFont="1" applyFill="1" applyBorder="1" applyAlignment="1">
      <alignment horizontal="right" vertical="center" wrapText="1"/>
      <protection/>
    </xf>
    <xf numFmtId="0" fontId="82" fillId="0" borderId="0" xfId="93" applyFont="1" applyAlignment="1">
      <alignment vertical="center"/>
      <protection/>
    </xf>
    <xf numFmtId="0" fontId="14" fillId="0" borderId="0" xfId="93" applyFill="1" applyAlignment="1">
      <alignment vertical="center"/>
      <protection/>
    </xf>
    <xf numFmtId="0" fontId="81" fillId="11" borderId="94" xfId="93" applyFont="1" applyFill="1" applyBorder="1" applyAlignment="1">
      <alignment horizontal="center" vertical="center" wrapText="1"/>
      <protection/>
    </xf>
    <xf numFmtId="0" fontId="81" fillId="11" borderId="90" xfId="93" applyFont="1" applyFill="1" applyBorder="1" applyAlignment="1">
      <alignment horizontal="center" vertical="center" wrapText="1"/>
      <protection/>
    </xf>
    <xf numFmtId="3" fontId="81" fillId="11" borderId="95" xfId="93" applyNumberFormat="1" applyFont="1" applyFill="1" applyBorder="1" applyAlignment="1">
      <alignment horizontal="center" vertical="center" wrapText="1"/>
      <protection/>
    </xf>
    <xf numFmtId="0" fontId="75" fillId="0" borderId="44" xfId="0" applyFont="1" applyFill="1" applyBorder="1" applyAlignment="1">
      <alignment vertical="center" wrapText="1"/>
    </xf>
    <xf numFmtId="0" fontId="75" fillId="0" borderId="31" xfId="0" applyFont="1" applyFill="1" applyBorder="1" applyAlignment="1">
      <alignment horizontal="center" vertical="center" wrapText="1"/>
    </xf>
    <xf numFmtId="3" fontId="83" fillId="0" borderId="31" xfId="93" applyNumberFormat="1" applyFont="1" applyFill="1" applyBorder="1" applyAlignment="1">
      <alignment horizontal="right" vertical="center" wrapText="1"/>
      <protection/>
    </xf>
    <xf numFmtId="3" fontId="83" fillId="0" borderId="36" xfId="93" applyNumberFormat="1" applyFont="1" applyFill="1" applyBorder="1" applyAlignment="1">
      <alignment horizontal="right" vertical="center" wrapText="1"/>
      <protection/>
    </xf>
    <xf numFmtId="0" fontId="75" fillId="0" borderId="32" xfId="0" applyFont="1" applyFill="1" applyBorder="1" applyAlignment="1">
      <alignment vertical="center" wrapText="1"/>
    </xf>
    <xf numFmtId="0" fontId="75" fillId="0" borderId="36" xfId="0" applyFont="1" applyFill="1" applyBorder="1" applyAlignment="1">
      <alignment horizontal="center" vertical="center" wrapText="1"/>
    </xf>
    <xf numFmtId="0" fontId="75" fillId="0" borderId="96" xfId="0" applyFont="1" applyFill="1" applyBorder="1" applyAlignment="1">
      <alignment vertical="center" wrapText="1"/>
    </xf>
    <xf numFmtId="0" fontId="75" fillId="0" borderId="37" xfId="0" applyFont="1" applyFill="1" applyBorder="1" applyAlignment="1">
      <alignment horizontal="center" vertical="center" wrapText="1"/>
    </xf>
    <xf numFmtId="3" fontId="83" fillId="0" borderId="37" xfId="93" applyNumberFormat="1" applyFont="1" applyFill="1" applyBorder="1" applyAlignment="1">
      <alignment horizontal="right" vertical="center" wrapText="1"/>
      <protection/>
    </xf>
    <xf numFmtId="0" fontId="75" fillId="0" borderId="52" xfId="0" applyFont="1" applyFill="1" applyBorder="1" applyAlignment="1">
      <alignment vertical="center" wrapText="1"/>
    </xf>
    <xf numFmtId="0" fontId="75" fillId="0" borderId="38" xfId="0" applyFont="1" applyFill="1" applyBorder="1" applyAlignment="1">
      <alignment horizontal="center" vertical="center" wrapText="1"/>
    </xf>
    <xf numFmtId="3" fontId="83" fillId="0" borderId="38" xfId="93" applyNumberFormat="1" applyFont="1" applyFill="1" applyBorder="1" applyAlignment="1">
      <alignment horizontal="right" vertical="center" wrapText="1"/>
      <protection/>
    </xf>
    <xf numFmtId="0" fontId="79" fillId="0" borderId="0" xfId="93" applyFont="1" applyAlignment="1">
      <alignment vertical="center"/>
      <protection/>
    </xf>
    <xf numFmtId="0" fontId="14" fillId="0" borderId="0" xfId="93" applyFont="1" applyAlignment="1">
      <alignment wrapText="1"/>
      <protection/>
    </xf>
    <xf numFmtId="0" fontId="14" fillId="0" borderId="0" xfId="93" applyFont="1">
      <alignment/>
      <protection/>
    </xf>
    <xf numFmtId="0" fontId="46" fillId="0" borderId="0" xfId="93" applyFont="1" applyAlignment="1">
      <alignment horizontal="center"/>
      <protection/>
    </xf>
    <xf numFmtId="0" fontId="79" fillId="49" borderId="36" xfId="93" applyFont="1" applyFill="1" applyBorder="1" applyAlignment="1">
      <alignment horizontal="center" vertical="center"/>
      <protection/>
    </xf>
    <xf numFmtId="0" fontId="79" fillId="49" borderId="35" xfId="93" applyFont="1" applyFill="1" applyBorder="1" applyAlignment="1">
      <alignment horizontal="center" vertical="center"/>
      <protection/>
    </xf>
    <xf numFmtId="0" fontId="79" fillId="49" borderId="47" xfId="93" applyFont="1" applyFill="1" applyBorder="1" applyAlignment="1">
      <alignment horizontal="center" vertical="center" wrapText="1"/>
      <protection/>
    </xf>
    <xf numFmtId="0" fontId="79" fillId="49" borderId="31" xfId="93" applyFont="1" applyFill="1" applyBorder="1" applyAlignment="1">
      <alignment horizontal="center" vertical="center"/>
      <protection/>
    </xf>
    <xf numFmtId="0" fontId="79" fillId="49" borderId="31" xfId="93" applyFont="1" applyFill="1" applyBorder="1" applyAlignment="1">
      <alignment horizontal="center" vertical="center" wrapText="1"/>
      <protection/>
    </xf>
    <xf numFmtId="0" fontId="87" fillId="0" borderId="35" xfId="93" applyFont="1" applyBorder="1" applyAlignment="1">
      <alignment wrapText="1"/>
      <protection/>
    </xf>
    <xf numFmtId="3" fontId="88" fillId="0" borderId="36" xfId="93" applyNumberFormat="1" applyFont="1" applyFill="1" applyBorder="1" applyAlignment="1">
      <alignment horizontal="right"/>
      <protection/>
    </xf>
    <xf numFmtId="3" fontId="88" fillId="0" borderId="74" xfId="93" applyNumberFormat="1" applyFont="1" applyFill="1" applyBorder="1" applyAlignment="1">
      <alignment horizontal="right"/>
      <protection/>
    </xf>
    <xf numFmtId="0" fontId="88" fillId="0" borderId="35" xfId="93" applyFont="1" applyBorder="1" applyAlignment="1">
      <alignment horizontal="right"/>
      <protection/>
    </xf>
    <xf numFmtId="0" fontId="88" fillId="0" borderId="36" xfId="93" applyFont="1" applyBorder="1" applyAlignment="1">
      <alignment horizontal="right"/>
      <protection/>
    </xf>
    <xf numFmtId="3" fontId="88" fillId="0" borderId="36" xfId="93" applyNumberFormat="1" applyFont="1" applyBorder="1" applyAlignment="1">
      <alignment horizontal="right"/>
      <protection/>
    </xf>
    <xf numFmtId="3" fontId="88" fillId="0" borderId="50" xfId="93" applyNumberFormat="1" applyFont="1" applyFill="1" applyBorder="1" applyAlignment="1">
      <alignment horizontal="right"/>
      <protection/>
    </xf>
    <xf numFmtId="0" fontId="87" fillId="0" borderId="35" xfId="93" applyFont="1" applyFill="1" applyBorder="1" applyAlignment="1">
      <alignment wrapText="1"/>
      <protection/>
    </xf>
    <xf numFmtId="3" fontId="88" fillId="0" borderId="35" xfId="93" applyNumberFormat="1" applyFont="1" applyBorder="1" applyAlignment="1">
      <alignment horizontal="right"/>
      <protection/>
    </xf>
    <xf numFmtId="0" fontId="87" fillId="0" borderId="51" xfId="93" applyFont="1" applyBorder="1" applyAlignment="1">
      <alignment wrapText="1"/>
      <protection/>
    </xf>
    <xf numFmtId="3" fontId="88" fillId="0" borderId="35" xfId="93" applyNumberFormat="1" applyFont="1" applyFill="1" applyBorder="1" applyAlignment="1">
      <alignment horizontal="right"/>
      <protection/>
    </xf>
    <xf numFmtId="0" fontId="14" fillId="0" borderId="0" xfId="93" applyFont="1" applyFill="1">
      <alignment/>
      <protection/>
    </xf>
    <xf numFmtId="3" fontId="88" fillId="0" borderId="74" xfId="93" applyNumberFormat="1" applyFont="1" applyBorder="1" applyAlignment="1">
      <alignment horizontal="right"/>
      <protection/>
    </xf>
    <xf numFmtId="3" fontId="88" fillId="0" borderId="50" xfId="93" applyNumberFormat="1" applyFont="1" applyBorder="1" applyAlignment="1">
      <alignment horizontal="right"/>
      <protection/>
    </xf>
    <xf numFmtId="0" fontId="87" fillId="0" borderId="0" xfId="93" applyFont="1" applyAlignment="1">
      <alignment wrapText="1"/>
      <protection/>
    </xf>
    <xf numFmtId="0" fontId="87" fillId="0" borderId="0" xfId="93" applyFont="1">
      <alignment/>
      <protection/>
    </xf>
    <xf numFmtId="3" fontId="87" fillId="0" borderId="0" xfId="93" applyNumberFormat="1" applyFont="1">
      <alignment/>
      <protection/>
    </xf>
    <xf numFmtId="3" fontId="14" fillId="0" borderId="0" xfId="93" applyNumberFormat="1" applyFont="1">
      <alignment/>
      <protection/>
    </xf>
    <xf numFmtId="3" fontId="88" fillId="0" borderId="37" xfId="93" applyNumberFormat="1" applyFont="1" applyBorder="1" applyAlignment="1">
      <alignment horizontal="right"/>
      <protection/>
    </xf>
    <xf numFmtId="3" fontId="88" fillId="0" borderId="97" xfId="93" applyNumberFormat="1" applyFont="1" applyBorder="1" applyAlignment="1">
      <alignment horizontal="right"/>
      <protection/>
    </xf>
    <xf numFmtId="0" fontId="87" fillId="0" borderId="51" xfId="93" applyFont="1" applyFill="1" applyBorder="1" applyAlignment="1">
      <alignment wrapText="1"/>
      <protection/>
    </xf>
    <xf numFmtId="0" fontId="45" fillId="0" borderId="0" xfId="93" applyFont="1">
      <alignment/>
      <protection/>
    </xf>
    <xf numFmtId="0" fontId="14" fillId="0" borderId="0" xfId="93" applyFont="1" applyAlignment="1">
      <alignment vertical="center"/>
      <protection/>
    </xf>
    <xf numFmtId="0" fontId="14" fillId="0" borderId="0" xfId="93" applyFont="1" applyAlignment="1">
      <alignment horizontal="center" vertical="center"/>
      <protection/>
    </xf>
    <xf numFmtId="3" fontId="14" fillId="0" borderId="0" xfId="93" applyNumberFormat="1" applyFont="1" applyAlignment="1">
      <alignment vertical="center"/>
      <protection/>
    </xf>
    <xf numFmtId="0" fontId="79" fillId="0" borderId="0" xfId="93" applyFont="1" applyBorder="1" applyAlignment="1">
      <alignment horizontal="center" vertical="center"/>
      <protection/>
    </xf>
    <xf numFmtId="0" fontId="14" fillId="0" borderId="61" xfId="93" applyFont="1" applyBorder="1" applyAlignment="1">
      <alignment vertical="center"/>
      <protection/>
    </xf>
    <xf numFmtId="0" fontId="14" fillId="0" borderId="0" xfId="93" applyFont="1" applyBorder="1" applyAlignment="1">
      <alignment vertical="center"/>
      <protection/>
    </xf>
    <xf numFmtId="3" fontId="79" fillId="0" borderId="0" xfId="93" applyNumberFormat="1" applyFont="1" applyBorder="1" applyAlignment="1">
      <alignment horizontal="center" vertical="center"/>
      <protection/>
    </xf>
    <xf numFmtId="0" fontId="90" fillId="35" borderId="22" xfId="93" applyFont="1" applyFill="1" applyBorder="1" applyAlignment="1">
      <alignment horizontal="center" vertical="center"/>
      <protection/>
    </xf>
    <xf numFmtId="0" fontId="90" fillId="35" borderId="87" xfId="93" applyFont="1" applyFill="1" applyBorder="1" applyAlignment="1">
      <alignment horizontal="center" vertical="center"/>
      <protection/>
    </xf>
    <xf numFmtId="0" fontId="90" fillId="35" borderId="23" xfId="93" applyFont="1" applyFill="1" applyBorder="1" applyAlignment="1">
      <alignment horizontal="center" vertical="center"/>
      <protection/>
    </xf>
    <xf numFmtId="0" fontId="90" fillId="35" borderId="25" xfId="93" applyFont="1" applyFill="1" applyBorder="1" applyAlignment="1">
      <alignment horizontal="center" vertical="center"/>
      <protection/>
    </xf>
    <xf numFmtId="0" fontId="45" fillId="0" borderId="0" xfId="93" applyFont="1" applyAlignment="1">
      <alignment vertical="center"/>
      <protection/>
    </xf>
    <xf numFmtId="0" fontId="90" fillId="35" borderId="53" xfId="93" applyFont="1" applyFill="1" applyBorder="1" applyAlignment="1">
      <alignment horizontal="center" vertical="center"/>
      <protection/>
    </xf>
    <xf numFmtId="0" fontId="90" fillId="35" borderId="98" xfId="93" applyFont="1" applyFill="1" applyBorder="1" applyAlignment="1">
      <alignment horizontal="center" vertical="center"/>
      <protection/>
    </xf>
    <xf numFmtId="0" fontId="90" fillId="35" borderId="38" xfId="93" applyFont="1" applyFill="1" applyBorder="1" applyAlignment="1">
      <alignment horizontal="center" vertical="center"/>
      <protection/>
    </xf>
    <xf numFmtId="0" fontId="90" fillId="35" borderId="99" xfId="93" applyFont="1" applyFill="1" applyBorder="1" applyAlignment="1">
      <alignment horizontal="center" vertical="center"/>
      <protection/>
    </xf>
    <xf numFmtId="3" fontId="90" fillId="35" borderId="53" xfId="93" applyNumberFormat="1" applyFont="1" applyFill="1" applyBorder="1" applyAlignment="1">
      <alignment horizontal="center" vertical="center"/>
      <protection/>
    </xf>
    <xf numFmtId="3" fontId="90" fillId="35" borderId="83" xfId="93" applyNumberFormat="1" applyFont="1" applyFill="1" applyBorder="1" applyAlignment="1">
      <alignment horizontal="center" vertical="center" wrapText="1"/>
      <protection/>
    </xf>
    <xf numFmtId="3" fontId="90" fillId="35" borderId="98" xfId="93" applyNumberFormat="1" applyFont="1" applyFill="1" applyBorder="1" applyAlignment="1">
      <alignment horizontal="center" vertical="center"/>
      <protection/>
    </xf>
    <xf numFmtId="3" fontId="90" fillId="35" borderId="99" xfId="93" applyNumberFormat="1" applyFont="1" applyFill="1" applyBorder="1" applyAlignment="1">
      <alignment horizontal="center" vertical="center"/>
      <protection/>
    </xf>
    <xf numFmtId="3" fontId="90" fillId="35" borderId="38" xfId="93" applyNumberFormat="1" applyFont="1" applyFill="1" applyBorder="1" applyAlignment="1">
      <alignment horizontal="center" vertical="center"/>
      <protection/>
    </xf>
    <xf numFmtId="3" fontId="90" fillId="35" borderId="83" xfId="93" applyNumberFormat="1" applyFont="1" applyFill="1" applyBorder="1" applyAlignment="1">
      <alignment horizontal="center" vertical="center"/>
      <protection/>
    </xf>
    <xf numFmtId="3" fontId="90" fillId="35" borderId="57" xfId="93" applyNumberFormat="1" applyFont="1" applyFill="1" applyBorder="1" applyAlignment="1">
      <alignment horizontal="center" vertical="center" wrapText="1"/>
      <protection/>
    </xf>
    <xf numFmtId="0" fontId="14" fillId="0" borderId="35" xfId="93" applyFont="1" applyBorder="1" applyAlignment="1">
      <alignment horizontal="center" vertical="center"/>
      <protection/>
    </xf>
    <xf numFmtId="0" fontId="14" fillId="0" borderId="63" xfId="93" applyFont="1" applyBorder="1" applyAlignment="1">
      <alignment horizontal="center" vertical="center"/>
      <protection/>
    </xf>
    <xf numFmtId="0" fontId="86" fillId="0" borderId="36" xfId="0" applyFont="1" applyFill="1" applyBorder="1" applyAlignment="1">
      <alignment vertical="center" wrapText="1"/>
    </xf>
    <xf numFmtId="0" fontId="86" fillId="0" borderId="74" xfId="0" applyFont="1" applyFill="1" applyBorder="1" applyAlignment="1">
      <alignment horizontal="center" vertical="center"/>
    </xf>
    <xf numFmtId="3" fontId="87" fillId="0" borderId="35" xfId="93" applyNumberFormat="1" applyFont="1" applyFill="1" applyBorder="1" applyAlignment="1">
      <alignment vertical="center"/>
      <protection/>
    </xf>
    <xf numFmtId="3" fontId="87" fillId="0" borderId="50" xfId="93" applyNumberFormat="1" applyFont="1" applyFill="1" applyBorder="1" applyAlignment="1">
      <alignment vertical="center"/>
      <protection/>
    </xf>
    <xf numFmtId="3" fontId="87" fillId="0" borderId="63" xfId="93" applyNumberFormat="1" applyFont="1" applyFill="1" applyBorder="1" applyAlignment="1">
      <alignment vertical="center"/>
      <protection/>
    </xf>
    <xf numFmtId="10" fontId="87" fillId="0" borderId="74" xfId="93" applyNumberFormat="1" applyFont="1" applyFill="1" applyBorder="1" applyAlignment="1">
      <alignment vertical="center"/>
      <protection/>
    </xf>
    <xf numFmtId="3" fontId="87" fillId="0" borderId="36" xfId="93" applyNumberFormat="1" applyFont="1" applyFill="1" applyBorder="1" applyAlignment="1">
      <alignment vertical="center"/>
      <protection/>
    </xf>
    <xf numFmtId="10" fontId="87" fillId="0" borderId="50" xfId="93" applyNumberFormat="1" applyFont="1" applyFill="1" applyBorder="1" applyAlignment="1">
      <alignment vertical="center"/>
      <protection/>
    </xf>
    <xf numFmtId="3" fontId="87" fillId="0" borderId="35" xfId="0" applyNumberFormat="1" applyFont="1" applyFill="1" applyBorder="1" applyAlignment="1">
      <alignment horizontal="right" vertical="center"/>
    </xf>
    <xf numFmtId="3" fontId="87" fillId="0" borderId="50" xfId="0" applyNumberFormat="1" applyFont="1" applyFill="1" applyBorder="1" applyAlignment="1">
      <alignment horizontal="right" vertical="center"/>
    </xf>
    <xf numFmtId="3" fontId="87" fillId="0" borderId="63" xfId="0" applyNumberFormat="1" applyFont="1" applyFill="1" applyBorder="1" applyAlignment="1">
      <alignment horizontal="right" vertical="center"/>
    </xf>
    <xf numFmtId="3" fontId="87" fillId="0" borderId="35" xfId="0" applyNumberFormat="1" applyFont="1" applyFill="1" applyBorder="1" applyAlignment="1">
      <alignment vertical="center"/>
    </xf>
    <xf numFmtId="3" fontId="87" fillId="0" borderId="36" xfId="0" applyNumberFormat="1" applyFont="1" applyFill="1" applyBorder="1" applyAlignment="1">
      <alignment horizontal="right" vertical="center"/>
    </xf>
    <xf numFmtId="0" fontId="86" fillId="0" borderId="74" xfId="93" applyFont="1" applyBorder="1" applyAlignment="1">
      <alignment horizontal="center" vertical="center"/>
      <protection/>
    </xf>
    <xf numFmtId="3" fontId="87" fillId="0" borderId="35" xfId="93" applyNumberFormat="1" applyFont="1" applyFill="1" applyBorder="1" applyAlignment="1">
      <alignment horizontal="right" vertical="center"/>
      <protection/>
    </xf>
    <xf numFmtId="3" fontId="87" fillId="0" borderId="50" xfId="93" applyNumberFormat="1" applyFont="1" applyFill="1" applyBorder="1" applyAlignment="1">
      <alignment horizontal="right" vertical="center"/>
      <protection/>
    </xf>
    <xf numFmtId="3" fontId="87" fillId="0" borderId="63" xfId="93" applyNumberFormat="1" applyFont="1" applyFill="1" applyBorder="1" applyAlignment="1">
      <alignment horizontal="right" vertical="center"/>
      <protection/>
    </xf>
    <xf numFmtId="3" fontId="87" fillId="0" borderId="36" xfId="93" applyNumberFormat="1" applyFont="1" applyFill="1" applyBorder="1" applyAlignment="1">
      <alignment horizontal="right" vertical="center"/>
      <protection/>
    </xf>
    <xf numFmtId="0" fontId="83" fillId="0" borderId="36" xfId="93" applyFont="1" applyFill="1" applyBorder="1" applyAlignment="1">
      <alignment vertical="center"/>
      <protection/>
    </xf>
    <xf numFmtId="0" fontId="14" fillId="0" borderId="98" xfId="93" applyFont="1" applyBorder="1" applyAlignment="1">
      <alignment horizontal="center" vertical="center"/>
      <protection/>
    </xf>
    <xf numFmtId="0" fontId="83" fillId="0" borderId="38" xfId="93" applyFont="1" applyFill="1" applyBorder="1" applyAlignment="1">
      <alignment vertical="center"/>
      <protection/>
    </xf>
    <xf numFmtId="0" fontId="90" fillId="0" borderId="25" xfId="93" applyFont="1" applyBorder="1" applyAlignment="1">
      <alignment horizontal="center" vertical="center"/>
      <protection/>
    </xf>
    <xf numFmtId="3" fontId="79" fillId="0" borderId="22" xfId="93" applyNumberFormat="1" applyFont="1" applyFill="1" applyBorder="1" applyAlignment="1">
      <alignment horizontal="right" vertical="center"/>
      <protection/>
    </xf>
    <xf numFmtId="3" fontId="79" fillId="0" borderId="24" xfId="93" applyNumberFormat="1" applyFont="1" applyFill="1" applyBorder="1" applyAlignment="1">
      <alignment horizontal="right" vertical="center"/>
      <protection/>
    </xf>
    <xf numFmtId="3" fontId="79" fillId="0" borderId="87" xfId="93" applyNumberFormat="1" applyFont="1" applyFill="1" applyBorder="1" applyAlignment="1">
      <alignment horizontal="right" vertical="center"/>
      <protection/>
    </xf>
    <xf numFmtId="10" fontId="79" fillId="0" borderId="25" xfId="93" applyNumberFormat="1" applyFont="1" applyFill="1" applyBorder="1" applyAlignment="1">
      <alignment horizontal="right" vertical="center"/>
      <protection/>
    </xf>
    <xf numFmtId="0" fontId="90" fillId="0" borderId="0" xfId="93" applyFont="1" applyBorder="1" applyAlignment="1">
      <alignment horizontal="center" vertical="center"/>
      <protection/>
    </xf>
    <xf numFmtId="3" fontId="79" fillId="0" borderId="0" xfId="93" applyNumberFormat="1" applyFont="1" applyFill="1" applyBorder="1" applyAlignment="1">
      <alignment horizontal="right" vertical="center"/>
      <protection/>
    </xf>
    <xf numFmtId="10" fontId="79" fillId="0" borderId="0" xfId="93" applyNumberFormat="1" applyFont="1" applyFill="1" applyBorder="1" applyAlignment="1">
      <alignment horizontal="right" vertical="center"/>
      <protection/>
    </xf>
    <xf numFmtId="0" fontId="14" fillId="0" borderId="0" xfId="93" applyFont="1" applyFill="1" applyBorder="1" applyAlignment="1">
      <alignment vertical="center"/>
      <protection/>
    </xf>
    <xf numFmtId="3" fontId="14" fillId="0" borderId="0" xfId="93" applyNumberFormat="1" applyFont="1" applyFill="1" applyBorder="1" applyAlignment="1">
      <alignment horizontal="right" vertical="center"/>
      <protection/>
    </xf>
    <xf numFmtId="0" fontId="90" fillId="35" borderId="67" xfId="93" applyFont="1" applyFill="1" applyBorder="1" applyAlignment="1">
      <alignment horizontal="center" vertical="center"/>
      <protection/>
    </xf>
    <xf numFmtId="0" fontId="90" fillId="35" borderId="68" xfId="93" applyFont="1" applyFill="1" applyBorder="1" applyAlignment="1">
      <alignment horizontal="center" vertical="center"/>
      <protection/>
    </xf>
    <xf numFmtId="0" fontId="90" fillId="35" borderId="60" xfId="93" applyFont="1" applyFill="1" applyBorder="1" applyAlignment="1">
      <alignment horizontal="center" vertical="center"/>
      <protection/>
    </xf>
    <xf numFmtId="0" fontId="90" fillId="35" borderId="56" xfId="93" applyFont="1" applyFill="1" applyBorder="1" applyAlignment="1">
      <alignment horizontal="center" vertical="center"/>
      <protection/>
    </xf>
    <xf numFmtId="0" fontId="14" fillId="0" borderId="29" xfId="93" applyFont="1" applyBorder="1" applyAlignment="1">
      <alignment horizontal="center" vertical="center"/>
      <protection/>
    </xf>
    <xf numFmtId="0" fontId="14" fillId="0" borderId="100" xfId="93" applyFont="1" applyBorder="1" applyAlignment="1">
      <alignment horizontal="center" vertical="center"/>
      <protection/>
    </xf>
    <xf numFmtId="0" fontId="86" fillId="0" borderId="30" xfId="0" applyFont="1" applyFill="1" applyBorder="1" applyAlignment="1">
      <alignment vertical="center"/>
    </xf>
    <xf numFmtId="0" fontId="86" fillId="0" borderId="27" xfId="0" applyFont="1" applyFill="1" applyBorder="1" applyAlignment="1">
      <alignment horizontal="center" vertical="center"/>
    </xf>
    <xf numFmtId="3" fontId="87" fillId="0" borderId="29" xfId="0" applyNumberFormat="1" applyFont="1" applyFill="1" applyBorder="1" applyAlignment="1">
      <alignment horizontal="right" vertical="center"/>
    </xf>
    <xf numFmtId="3" fontId="87" fillId="0" borderId="76" xfId="0" applyNumberFormat="1" applyFont="1" applyFill="1" applyBorder="1" applyAlignment="1">
      <alignment horizontal="right" vertical="center"/>
    </xf>
    <xf numFmtId="3" fontId="87" fillId="0" borderId="100" xfId="0" applyNumberFormat="1" applyFont="1" applyFill="1" applyBorder="1" applyAlignment="1">
      <alignment horizontal="right" vertical="center"/>
    </xf>
    <xf numFmtId="3" fontId="87" fillId="0" borderId="31" xfId="0" applyNumberFormat="1" applyFont="1" applyFill="1" applyBorder="1" applyAlignment="1">
      <alignment horizontal="right" vertical="center"/>
    </xf>
    <xf numFmtId="0" fontId="14" fillId="0" borderId="47" xfId="93" applyFont="1" applyBorder="1" applyAlignment="1">
      <alignment horizontal="center" vertical="center"/>
      <protection/>
    </xf>
    <xf numFmtId="0" fontId="14" fillId="0" borderId="101" xfId="93" applyFont="1" applyBorder="1" applyAlignment="1">
      <alignment horizontal="center" vertical="center"/>
      <protection/>
    </xf>
    <xf numFmtId="0" fontId="86" fillId="0" borderId="101" xfId="0" applyFont="1" applyFill="1" applyBorder="1" applyAlignment="1">
      <alignment vertical="center"/>
    </xf>
    <xf numFmtId="0" fontId="86" fillId="0" borderId="45" xfId="0" applyFont="1" applyFill="1" applyBorder="1" applyAlignment="1">
      <alignment horizontal="center" vertical="center"/>
    </xf>
    <xf numFmtId="3" fontId="87" fillId="0" borderId="47" xfId="0" applyNumberFormat="1" applyFont="1" applyFill="1" applyBorder="1" applyAlignment="1">
      <alignment horizontal="right" vertical="center"/>
    </xf>
    <xf numFmtId="3" fontId="87" fillId="0" borderId="81" xfId="0" applyNumberFormat="1" applyFont="1" applyFill="1" applyBorder="1" applyAlignment="1">
      <alignment horizontal="right" vertical="center"/>
    </xf>
    <xf numFmtId="3" fontId="87" fillId="0" borderId="101" xfId="0" applyNumberFormat="1" applyFont="1" applyFill="1" applyBorder="1" applyAlignment="1">
      <alignment horizontal="right" vertical="center"/>
    </xf>
    <xf numFmtId="3" fontId="87" fillId="0" borderId="35" xfId="93" applyNumberFormat="1" applyFont="1" applyBorder="1" applyAlignment="1">
      <alignment vertical="center"/>
      <protection/>
    </xf>
    <xf numFmtId="0" fontId="86" fillId="0" borderId="97" xfId="0" applyFont="1" applyFill="1" applyBorder="1" applyAlignment="1">
      <alignment horizontal="center" vertical="center"/>
    </xf>
    <xf numFmtId="0" fontId="86" fillId="0" borderId="102" xfId="0" applyFont="1" applyFill="1" applyBorder="1" applyAlignment="1">
      <alignment vertical="center"/>
    </xf>
    <xf numFmtId="3" fontId="79" fillId="0" borderId="22" xfId="93" applyNumberFormat="1" applyFont="1" applyBorder="1" applyAlignment="1">
      <alignment horizontal="right" vertical="center"/>
      <protection/>
    </xf>
    <xf numFmtId="3" fontId="16" fillId="0" borderId="0" xfId="98" applyNumberFormat="1" applyFill="1" applyProtection="1">
      <alignment/>
      <protection/>
    </xf>
    <xf numFmtId="3" fontId="16" fillId="0" borderId="0" xfId="98" applyNumberFormat="1" applyFill="1" applyAlignment="1" applyProtection="1">
      <alignment wrapText="1"/>
      <protection locked="0"/>
    </xf>
    <xf numFmtId="3" fontId="16" fillId="0" borderId="0" xfId="98" applyNumberFormat="1" applyFill="1" applyProtection="1">
      <alignment/>
      <protection locked="0"/>
    </xf>
    <xf numFmtId="3" fontId="56" fillId="0" borderId="0" xfId="92" applyNumberFormat="1" applyFont="1" applyFill="1" applyAlignment="1">
      <alignment horizontal="right"/>
      <protection/>
    </xf>
    <xf numFmtId="3" fontId="50" fillId="0" borderId="67" xfId="98" applyNumberFormat="1" applyFont="1" applyFill="1" applyBorder="1" applyAlignment="1" applyProtection="1">
      <alignment horizontal="center" vertical="center" wrapText="1"/>
      <protection/>
    </xf>
    <xf numFmtId="3" fontId="50" fillId="0" borderId="60" xfId="98" applyNumberFormat="1" applyFont="1" applyFill="1" applyBorder="1" applyAlignment="1" applyProtection="1">
      <alignment horizontal="center" vertical="center" wrapText="1"/>
      <protection/>
    </xf>
    <xf numFmtId="3" fontId="50" fillId="0" borderId="60" xfId="98" applyNumberFormat="1" applyFont="1" applyFill="1" applyBorder="1" applyAlignment="1" applyProtection="1">
      <alignment horizontal="center" vertical="center"/>
      <protection/>
    </xf>
    <xf numFmtId="3" fontId="50" fillId="0" borderId="70" xfId="98" applyNumberFormat="1" applyFont="1" applyFill="1" applyBorder="1" applyAlignment="1" applyProtection="1">
      <alignment horizontal="center" vertical="center"/>
      <protection/>
    </xf>
    <xf numFmtId="3" fontId="35" fillId="0" borderId="22" xfId="98" applyNumberFormat="1" applyFont="1" applyFill="1" applyBorder="1" applyAlignment="1" applyProtection="1">
      <alignment horizontal="left" vertical="center" indent="1"/>
      <protection/>
    </xf>
    <xf numFmtId="3" fontId="16" fillId="0" borderId="0" xfId="98" applyNumberFormat="1" applyFill="1" applyAlignment="1" applyProtection="1">
      <alignment vertical="center"/>
      <protection/>
    </xf>
    <xf numFmtId="3" fontId="35" fillId="0" borderId="53" xfId="98" applyNumberFormat="1" applyFont="1" applyFill="1" applyBorder="1" applyAlignment="1" applyProtection="1">
      <alignment horizontal="left" vertical="center" indent="1"/>
      <protection/>
    </xf>
    <xf numFmtId="3" fontId="35" fillId="0" borderId="38" xfId="98" applyNumberFormat="1" applyFont="1" applyFill="1" applyBorder="1" applyAlignment="1" applyProtection="1">
      <alignment horizontal="left" vertical="center" wrapText="1"/>
      <protection/>
    </xf>
    <xf numFmtId="3" fontId="35" fillId="0" borderId="38" xfId="98" applyNumberFormat="1" applyFont="1" applyFill="1" applyBorder="1" applyAlignment="1" applyProtection="1">
      <alignment vertical="center"/>
      <protection locked="0"/>
    </xf>
    <xf numFmtId="3" fontId="35" fillId="0" borderId="81" xfId="98" applyNumberFormat="1" applyFont="1" applyFill="1" applyBorder="1" applyAlignment="1" applyProtection="1">
      <alignment vertical="center"/>
      <protection/>
    </xf>
    <xf numFmtId="3" fontId="35" fillId="0" borderId="35" xfId="98" applyNumberFormat="1" applyFont="1" applyFill="1" applyBorder="1" applyAlignment="1" applyProtection="1">
      <alignment horizontal="left" vertical="center" indent="1"/>
      <protection/>
    </xf>
    <xf numFmtId="3" fontId="35" fillId="0" borderId="36" xfId="98" applyNumberFormat="1" applyFont="1" applyFill="1" applyBorder="1" applyAlignment="1" applyProtection="1">
      <alignment horizontal="left" vertical="center" wrapText="1"/>
      <protection/>
    </xf>
    <xf numFmtId="3" fontId="35" fillId="0" borderId="36" xfId="98" applyNumberFormat="1" applyFont="1" applyFill="1" applyBorder="1" applyAlignment="1" applyProtection="1">
      <alignment vertical="center"/>
      <protection locked="0"/>
    </xf>
    <xf numFmtId="3" fontId="16" fillId="0" borderId="0" xfId="98" applyNumberFormat="1" applyFill="1" applyAlignment="1" applyProtection="1">
      <alignment vertical="center"/>
      <protection locked="0"/>
    </xf>
    <xf numFmtId="3" fontId="35" fillId="0" borderId="31" xfId="98" applyNumberFormat="1" applyFont="1" applyFill="1" applyBorder="1" applyAlignment="1" applyProtection="1">
      <alignment horizontal="left" vertical="center" wrapText="1"/>
      <protection/>
    </xf>
    <xf numFmtId="3" fontId="35" fillId="0" borderId="31" xfId="98" applyNumberFormat="1" applyFont="1" applyFill="1" applyBorder="1" applyAlignment="1" applyProtection="1">
      <alignment vertical="center"/>
      <protection locked="0"/>
    </xf>
    <xf numFmtId="3" fontId="36" fillId="0" borderId="23" xfId="98" applyNumberFormat="1" applyFont="1" applyFill="1" applyBorder="1" applyAlignment="1" applyProtection="1">
      <alignment vertical="center"/>
      <protection/>
    </xf>
    <xf numFmtId="3" fontId="35" fillId="0" borderId="50" xfId="98" applyNumberFormat="1" applyFont="1" applyFill="1" applyBorder="1" applyAlignment="1" applyProtection="1">
      <alignment vertical="center"/>
      <protection/>
    </xf>
    <xf numFmtId="3" fontId="50" fillId="0" borderId="23" xfId="98" applyNumberFormat="1" applyFont="1" applyFill="1" applyBorder="1" applyAlignment="1" applyProtection="1">
      <alignment horizontal="left" vertical="center" wrapText="1"/>
      <protection/>
    </xf>
    <xf numFmtId="3" fontId="50" fillId="0" borderId="23" xfId="98" applyNumberFormat="1" applyFont="1" applyFill="1" applyBorder="1" applyAlignment="1" applyProtection="1">
      <alignment horizontal="left" wrapText="1"/>
      <protection/>
    </xf>
    <xf numFmtId="0" fontId="40" fillId="0" borderId="0" xfId="97" applyFont="1" applyFill="1" applyAlignment="1">
      <alignment vertical="center"/>
      <protection/>
    </xf>
    <xf numFmtId="0" fontId="29" fillId="0" borderId="0" xfId="97" applyFont="1" applyFill="1" applyAlignment="1">
      <alignment vertical="center"/>
      <protection/>
    </xf>
    <xf numFmtId="164" fontId="37" fillId="0" borderId="0" xfId="97" applyNumberFormat="1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right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1" fillId="0" borderId="29" xfId="97" applyFont="1" applyFill="1" applyBorder="1" applyAlignment="1" applyProtection="1">
      <alignment horizontal="center" vertical="center" wrapText="1"/>
      <protection/>
    </xf>
    <xf numFmtId="0" fontId="31" fillId="0" borderId="30" xfId="97" applyFont="1" applyFill="1" applyBorder="1" applyAlignment="1" applyProtection="1">
      <alignment horizontal="center" vertical="center" wrapText="1"/>
      <protection/>
    </xf>
    <xf numFmtId="0" fontId="31" fillId="0" borderId="76" xfId="97" applyFont="1" applyFill="1" applyBorder="1" applyAlignment="1" applyProtection="1">
      <alignment horizontal="center" vertical="center" wrapText="1"/>
      <protection/>
    </xf>
    <xf numFmtId="0" fontId="16" fillId="0" borderId="22" xfId="97" applyFont="1" applyFill="1" applyBorder="1" applyAlignment="1" applyProtection="1">
      <alignment horizontal="center" vertical="center"/>
      <protection/>
    </xf>
    <xf numFmtId="0" fontId="16" fillId="0" borderId="23" xfId="97" applyFont="1" applyFill="1" applyBorder="1" applyAlignment="1" applyProtection="1">
      <alignment horizontal="center" vertical="center"/>
      <protection/>
    </xf>
    <xf numFmtId="0" fontId="16" fillId="0" borderId="24" xfId="97" applyFont="1" applyFill="1" applyBorder="1" applyAlignment="1" applyProtection="1">
      <alignment horizontal="center" vertical="center"/>
      <protection/>
    </xf>
    <xf numFmtId="0" fontId="16" fillId="0" borderId="29" xfId="97" applyFont="1" applyFill="1" applyBorder="1" applyAlignment="1" applyProtection="1">
      <alignment horizontal="center" vertical="center"/>
      <protection/>
    </xf>
    <xf numFmtId="0" fontId="16" fillId="0" borderId="31" xfId="97" applyFont="1" applyFill="1" applyBorder="1" applyAlignment="1" applyProtection="1">
      <alignment vertical="center"/>
      <protection/>
    </xf>
    <xf numFmtId="168" fontId="16" fillId="0" borderId="76" xfId="68" applyNumberFormat="1" applyFont="1" applyFill="1" applyBorder="1" applyAlignment="1" applyProtection="1">
      <alignment vertical="center"/>
      <protection locked="0"/>
    </xf>
    <xf numFmtId="0" fontId="16" fillId="0" borderId="47" xfId="97" applyFont="1" applyFill="1" applyBorder="1" applyAlignment="1" applyProtection="1">
      <alignment horizontal="center" vertical="center"/>
      <protection/>
    </xf>
    <xf numFmtId="168" fontId="16" fillId="0" borderId="81" xfId="68" applyNumberFormat="1" applyFont="1" applyFill="1" applyBorder="1" applyAlignment="1" applyProtection="1">
      <alignment vertical="center"/>
      <protection locked="0"/>
    </xf>
    <xf numFmtId="0" fontId="16" fillId="0" borderId="35" xfId="97" applyFont="1" applyFill="1" applyBorder="1" applyAlignment="1" applyProtection="1">
      <alignment horizontal="center" vertical="center"/>
      <protection/>
    </xf>
    <xf numFmtId="0" fontId="76" fillId="0" borderId="36" xfId="0" applyFont="1" applyFill="1" applyBorder="1" applyAlignment="1">
      <alignment horizontal="justify" vertical="center" wrapText="1"/>
    </xf>
    <xf numFmtId="168" fontId="16" fillId="0" borderId="50" xfId="68" applyNumberFormat="1" applyFont="1" applyFill="1" applyBorder="1" applyAlignment="1" applyProtection="1">
      <alignment vertical="center"/>
      <protection locked="0"/>
    </xf>
    <xf numFmtId="0" fontId="76" fillId="0" borderId="36" xfId="0" applyFont="1" applyFill="1" applyBorder="1" applyAlignment="1">
      <alignment vertical="center" wrapText="1"/>
    </xf>
    <xf numFmtId="168" fontId="16" fillId="0" borderId="88" xfId="68" applyNumberFormat="1" applyFont="1" applyFill="1" applyBorder="1" applyAlignment="1" applyProtection="1">
      <alignment vertical="center"/>
      <protection locked="0"/>
    </xf>
    <xf numFmtId="0" fontId="76" fillId="0" borderId="42" xfId="0" applyFont="1" applyFill="1" applyBorder="1" applyAlignment="1">
      <alignment vertical="center" wrapText="1"/>
    </xf>
    <xf numFmtId="168" fontId="31" fillId="0" borderId="24" xfId="68" applyNumberFormat="1" applyFont="1" applyFill="1" applyBorder="1" applyAlignment="1" applyProtection="1">
      <alignment vertical="center"/>
      <protection/>
    </xf>
    <xf numFmtId="0" fontId="40" fillId="0" borderId="0" xfId="97" applyFont="1" applyFill="1" applyAlignment="1">
      <alignment horizontal="right" vertical="center"/>
      <protection/>
    </xf>
    <xf numFmtId="0" fontId="1" fillId="0" borderId="0" xfId="92" applyFill="1">
      <alignment/>
      <protection/>
    </xf>
    <xf numFmtId="0" fontId="1" fillId="0" borderId="0" xfId="92" applyFill="1" applyAlignment="1">
      <alignment wrapText="1"/>
      <protection/>
    </xf>
    <xf numFmtId="0" fontId="1" fillId="0" borderId="0" xfId="92" applyFont="1" applyFill="1">
      <alignment/>
      <protection/>
    </xf>
    <xf numFmtId="0" fontId="94" fillId="0" borderId="0" xfId="92" applyFont="1" applyFill="1" applyBorder="1" applyAlignment="1" applyProtection="1">
      <alignment horizontal="right"/>
      <protection/>
    </xf>
    <xf numFmtId="0" fontId="51" fillId="0" borderId="19" xfId="92" applyFont="1" applyFill="1" applyBorder="1" applyAlignment="1" applyProtection="1">
      <alignment horizontal="center" vertical="center" wrapText="1"/>
      <protection/>
    </xf>
    <xf numFmtId="0" fontId="51" fillId="0" borderId="23" xfId="92" applyFont="1" applyFill="1" applyBorder="1" applyAlignment="1" applyProtection="1">
      <alignment horizontal="center" vertical="center" wrapText="1"/>
      <protection/>
    </xf>
    <xf numFmtId="0" fontId="51" fillId="0" borderId="24" xfId="92" applyFont="1" applyFill="1" applyBorder="1" applyAlignment="1" applyProtection="1">
      <alignment horizontal="center" vertical="center" wrapText="1"/>
      <protection/>
    </xf>
    <xf numFmtId="0" fontId="1" fillId="0" borderId="0" xfId="92" applyFill="1" applyAlignment="1">
      <alignment/>
      <protection/>
    </xf>
    <xf numFmtId="0" fontId="19" fillId="0" borderId="35" xfId="92" applyFont="1" applyBorder="1">
      <alignment/>
      <protection/>
    </xf>
    <xf numFmtId="3" fontId="19" fillId="0" borderId="31" xfId="92" applyNumberFormat="1" applyFont="1" applyBorder="1" applyAlignment="1">
      <alignment horizontal="right"/>
      <protection/>
    </xf>
    <xf numFmtId="3" fontId="19" fillId="0" borderId="81" xfId="92" applyNumberFormat="1" applyFont="1" applyBorder="1" applyAlignment="1">
      <alignment horizontal="right"/>
      <protection/>
    </xf>
    <xf numFmtId="0" fontId="60" fillId="0" borderId="0" xfId="92" applyFont="1" applyFill="1" applyAlignment="1">
      <alignment vertical="center"/>
      <protection/>
    </xf>
    <xf numFmtId="3" fontId="60" fillId="0" borderId="0" xfId="92" applyNumberFormat="1" applyFont="1" applyFill="1" applyAlignment="1">
      <alignment vertical="center"/>
      <protection/>
    </xf>
    <xf numFmtId="0" fontId="1" fillId="0" borderId="35" xfId="92" applyFont="1" applyBorder="1">
      <alignment/>
      <protection/>
    </xf>
    <xf numFmtId="3" fontId="1" fillId="0" borderId="36" xfId="92" applyNumberFormat="1" applyFont="1" applyBorder="1" applyAlignment="1">
      <alignment horizontal="right"/>
      <protection/>
    </xf>
    <xf numFmtId="3" fontId="1" fillId="0" borderId="50" xfId="92" applyNumberFormat="1" applyFont="1" applyBorder="1" applyAlignment="1">
      <alignment horizontal="right"/>
      <protection/>
    </xf>
    <xf numFmtId="3" fontId="19" fillId="0" borderId="36" xfId="92" applyNumberFormat="1" applyFont="1" applyBorder="1" applyAlignment="1">
      <alignment horizontal="right"/>
      <protection/>
    </xf>
    <xf numFmtId="3" fontId="19" fillId="0" borderId="50" xfId="92" applyNumberFormat="1" applyFont="1" applyBorder="1" applyAlignment="1">
      <alignment horizontal="right"/>
      <protection/>
    </xf>
    <xf numFmtId="0" fontId="19" fillId="0" borderId="32" xfId="92" applyFont="1" applyBorder="1">
      <alignment/>
      <protection/>
    </xf>
    <xf numFmtId="0" fontId="19" fillId="0" borderId="48" xfId="92" applyFont="1" applyBorder="1">
      <alignment/>
      <protection/>
    </xf>
    <xf numFmtId="3" fontId="19" fillId="0" borderId="37" xfId="92" applyNumberFormat="1" applyFont="1" applyBorder="1" applyAlignment="1">
      <alignment horizontal="right"/>
      <protection/>
    </xf>
    <xf numFmtId="3" fontId="19" fillId="0" borderId="88" xfId="92" applyNumberFormat="1" applyFont="1" applyBorder="1" applyAlignment="1">
      <alignment horizontal="right"/>
      <protection/>
    </xf>
    <xf numFmtId="3" fontId="19" fillId="0" borderId="38" xfId="92" applyNumberFormat="1" applyFont="1" applyBorder="1" applyAlignment="1">
      <alignment horizontal="right"/>
      <protection/>
    </xf>
    <xf numFmtId="3" fontId="19" fillId="0" borderId="83" xfId="92" applyNumberFormat="1" applyFont="1" applyBorder="1" applyAlignment="1">
      <alignment horizontal="right"/>
      <protection/>
    </xf>
    <xf numFmtId="0" fontId="19" fillId="50" borderId="19" xfId="92" applyFont="1" applyFill="1" applyBorder="1" applyAlignment="1">
      <alignment vertical="center"/>
      <protection/>
    </xf>
    <xf numFmtId="3" fontId="19" fillId="50" borderId="23" xfId="92" applyNumberFormat="1" applyFont="1" applyFill="1" applyBorder="1" applyAlignment="1">
      <alignment horizontal="right" vertical="center"/>
      <protection/>
    </xf>
    <xf numFmtId="3" fontId="19" fillId="0" borderId="23" xfId="92" applyNumberFormat="1" applyFont="1" applyBorder="1" applyAlignment="1">
      <alignment horizontal="right" vertical="center"/>
      <protection/>
    </xf>
    <xf numFmtId="3" fontId="19" fillId="0" borderId="24" xfId="92" applyNumberFormat="1" applyFont="1" applyBorder="1" applyAlignment="1">
      <alignment horizontal="right" vertical="center"/>
      <protection/>
    </xf>
    <xf numFmtId="0" fontId="1" fillId="0" borderId="0" xfId="92" applyFill="1" applyAlignment="1">
      <alignment vertical="center"/>
      <protection/>
    </xf>
    <xf numFmtId="0" fontId="19" fillId="0" borderId="44" xfId="92" applyFont="1" applyBorder="1">
      <alignment/>
      <protection/>
    </xf>
    <xf numFmtId="3" fontId="19" fillId="50" borderId="23" xfId="92" applyNumberFormat="1" applyFont="1" applyFill="1" applyBorder="1" applyAlignment="1">
      <alignment vertical="center"/>
      <protection/>
    </xf>
    <xf numFmtId="3" fontId="19" fillId="0" borderId="23" xfId="92" applyNumberFormat="1" applyFont="1" applyFill="1" applyBorder="1" applyAlignment="1">
      <alignment vertical="center"/>
      <protection/>
    </xf>
    <xf numFmtId="3" fontId="19" fillId="0" borderId="24" xfId="92" applyNumberFormat="1" applyFont="1" applyFill="1" applyBorder="1" applyAlignment="1">
      <alignment vertical="center"/>
      <protection/>
    </xf>
    <xf numFmtId="0" fontId="19" fillId="50" borderId="19" xfId="92" applyFont="1" applyFill="1" applyBorder="1">
      <alignment/>
      <protection/>
    </xf>
    <xf numFmtId="3" fontId="19" fillId="50" borderId="23" xfId="92" applyNumberFormat="1" applyFont="1" applyFill="1" applyBorder="1">
      <alignment/>
      <protection/>
    </xf>
    <xf numFmtId="3" fontId="19" fillId="0" borderId="31" xfId="92" applyNumberFormat="1" applyFont="1" applyFill="1" applyBorder="1">
      <alignment/>
      <protection/>
    </xf>
    <xf numFmtId="3" fontId="19" fillId="0" borderId="81" xfId="92" applyNumberFormat="1" applyFont="1" applyFill="1" applyBorder="1">
      <alignment/>
      <protection/>
    </xf>
    <xf numFmtId="0" fontId="1" fillId="0" borderId="47" xfId="92" applyFont="1" applyFill="1" applyBorder="1">
      <alignment/>
      <protection/>
    </xf>
    <xf numFmtId="3" fontId="1" fillId="0" borderId="31" xfId="92" applyNumberFormat="1" applyFont="1" applyFill="1" applyBorder="1">
      <alignment/>
      <protection/>
    </xf>
    <xf numFmtId="3" fontId="1" fillId="0" borderId="36" xfId="92" applyNumberFormat="1" applyFont="1" applyFill="1" applyBorder="1">
      <alignment/>
      <protection/>
    </xf>
    <xf numFmtId="0" fontId="1" fillId="0" borderId="52" xfId="92" applyFont="1" applyFill="1" applyBorder="1">
      <alignment/>
      <protection/>
    </xf>
    <xf numFmtId="3" fontId="1" fillId="0" borderId="37" xfId="92" applyNumberFormat="1" applyFont="1" applyFill="1" applyBorder="1">
      <alignment/>
      <protection/>
    </xf>
    <xf numFmtId="0" fontId="19" fillId="50" borderId="22" xfId="92" applyFont="1" applyFill="1" applyBorder="1">
      <alignment/>
      <protection/>
    </xf>
    <xf numFmtId="0" fontId="19" fillId="50" borderId="47" xfId="92" applyFont="1" applyFill="1" applyBorder="1">
      <alignment/>
      <protection/>
    </xf>
    <xf numFmtId="3" fontId="19" fillId="50" borderId="31" xfId="92" applyNumberFormat="1" applyFont="1" applyFill="1" applyBorder="1">
      <alignment/>
      <protection/>
    </xf>
    <xf numFmtId="0" fontId="19" fillId="0" borderId="0" xfId="92" applyFont="1" applyFill="1">
      <alignment/>
      <protection/>
    </xf>
    <xf numFmtId="3" fontId="19" fillId="0" borderId="36" xfId="92" applyNumberFormat="1" applyFont="1" applyBorder="1">
      <alignment/>
      <protection/>
    </xf>
    <xf numFmtId="3" fontId="19" fillId="0" borderId="50" xfId="92" applyNumberFormat="1" applyFont="1" applyBorder="1">
      <alignment/>
      <protection/>
    </xf>
    <xf numFmtId="3" fontId="19" fillId="0" borderId="37" xfId="92" applyNumberFormat="1" applyFont="1" applyBorder="1">
      <alignment/>
      <protection/>
    </xf>
    <xf numFmtId="3" fontId="19" fillId="0" borderId="88" xfId="92" applyNumberFormat="1" applyFont="1" applyBorder="1">
      <alignment/>
      <protection/>
    </xf>
    <xf numFmtId="0" fontId="95" fillId="0" borderId="39" xfId="92" applyFont="1" applyBorder="1" applyAlignment="1">
      <alignment vertical="center"/>
      <protection/>
    </xf>
    <xf numFmtId="3" fontId="95" fillId="0" borderId="42" xfId="92" applyNumberFormat="1" applyFont="1" applyBorder="1" applyAlignment="1">
      <alignment vertical="center"/>
      <protection/>
    </xf>
    <xf numFmtId="3" fontId="95" fillId="0" borderId="55" xfId="92" applyNumberFormat="1" applyFont="1" applyBorder="1" applyAlignment="1">
      <alignment vertical="center"/>
      <protection/>
    </xf>
    <xf numFmtId="0" fontId="1" fillId="0" borderId="0" xfId="92" applyFill="1" applyAlignment="1" applyProtection="1">
      <alignment vertical="center"/>
      <protection/>
    </xf>
    <xf numFmtId="0" fontId="42" fillId="0" borderId="0" xfId="93" applyFont="1" applyBorder="1" applyAlignment="1">
      <alignment horizontal="right" vertical="center"/>
      <protection/>
    </xf>
    <xf numFmtId="3" fontId="14" fillId="0" borderId="47" xfId="93" applyNumberFormat="1" applyFont="1" applyFill="1" applyBorder="1" applyAlignment="1">
      <alignment vertical="center"/>
      <protection/>
    </xf>
    <xf numFmtId="3" fontId="45" fillId="0" borderId="65" xfId="93" applyNumberFormat="1" applyFont="1" applyBorder="1" applyAlignment="1">
      <alignment vertical="center"/>
      <protection/>
    </xf>
    <xf numFmtId="3" fontId="45" fillId="0" borderId="51" xfId="93" applyNumberFormat="1" applyFont="1" applyBorder="1" applyAlignment="1">
      <alignment vertical="center"/>
      <protection/>
    </xf>
    <xf numFmtId="3" fontId="45" fillId="0" borderId="22" xfId="93" applyNumberFormat="1" applyFont="1" applyBorder="1" applyAlignment="1">
      <alignment vertical="center"/>
      <protection/>
    </xf>
    <xf numFmtId="3" fontId="14" fillId="0" borderId="29" xfId="93" applyNumberFormat="1" applyFont="1" applyBorder="1" applyAlignment="1">
      <alignment vertical="center"/>
      <protection/>
    </xf>
    <xf numFmtId="3" fontId="14" fillId="0" borderId="35" xfId="93" applyNumberFormat="1" applyFont="1" applyBorder="1" applyAlignment="1">
      <alignment vertical="center"/>
      <protection/>
    </xf>
    <xf numFmtId="3" fontId="26" fillId="0" borderId="29" xfId="0" applyNumberFormat="1" applyFont="1" applyFill="1" applyBorder="1" applyAlignment="1">
      <alignment horizontal="right" vertical="center"/>
    </xf>
    <xf numFmtId="3" fontId="26" fillId="35" borderId="67" xfId="0" applyNumberFormat="1" applyFont="1" applyFill="1" applyBorder="1" applyAlignment="1">
      <alignment horizontal="right" vertical="center" wrapText="1"/>
    </xf>
    <xf numFmtId="3" fontId="26" fillId="0" borderId="67" xfId="0" applyNumberFormat="1" applyFont="1" applyFill="1" applyBorder="1" applyAlignment="1">
      <alignment horizontal="right" vertical="center"/>
    </xf>
    <xf numFmtId="3" fontId="75" fillId="0" borderId="56" xfId="96" applyNumberFormat="1" applyFont="1" applyBorder="1" applyAlignment="1">
      <alignment horizontal="center" vertical="center" wrapText="1"/>
      <protection/>
    </xf>
    <xf numFmtId="3" fontId="75" fillId="0" borderId="71" xfId="96" applyNumberFormat="1" applyFont="1" applyBorder="1" applyAlignment="1">
      <alignment horizontal="center" vertical="center" wrapText="1"/>
      <protection/>
    </xf>
    <xf numFmtId="0" fontId="1" fillId="0" borderId="0" xfId="92" applyFont="1" applyBorder="1">
      <alignment/>
      <protection/>
    </xf>
    <xf numFmtId="0" fontId="60" fillId="0" borderId="36" xfId="92" applyFont="1" applyFill="1" applyBorder="1" applyAlignment="1">
      <alignment vertical="center"/>
      <protection/>
    </xf>
    <xf numFmtId="0" fontId="1" fillId="0" borderId="43" xfId="92" applyFont="1" applyFill="1" applyBorder="1">
      <alignment/>
      <protection/>
    </xf>
    <xf numFmtId="3" fontId="1" fillId="0" borderId="42" xfId="92" applyNumberFormat="1" applyFont="1" applyFill="1" applyBorder="1">
      <alignment/>
      <protection/>
    </xf>
    <xf numFmtId="1" fontId="69" fillId="0" borderId="36" xfId="95" applyNumberFormat="1" applyFont="1" applyFill="1" applyBorder="1" applyAlignment="1">
      <alignment horizontal="center" vertical="center" wrapText="1"/>
      <protection/>
    </xf>
    <xf numFmtId="1" fontId="69" fillId="0" borderId="42" xfId="95" applyNumberFormat="1" applyFont="1" applyFill="1" applyBorder="1" applyAlignment="1">
      <alignment horizontal="center" vertical="center" wrapText="1"/>
      <protection/>
    </xf>
    <xf numFmtId="1" fontId="70" fillId="0" borderId="62" xfId="95" applyNumberFormat="1" applyFont="1" applyBorder="1" applyAlignment="1">
      <alignment horizontal="center" vertical="center"/>
      <protection/>
    </xf>
    <xf numFmtId="0" fontId="67" fillId="0" borderId="0" xfId="95" applyFont="1" applyBorder="1" applyAlignment="1">
      <alignment horizontal="left" vertical="center"/>
      <protection/>
    </xf>
    <xf numFmtId="1" fontId="70" fillId="0" borderId="0" xfId="95" applyNumberFormat="1" applyFont="1" applyBorder="1" applyAlignment="1">
      <alignment horizontal="center" vertical="center" wrapText="1"/>
      <protection/>
    </xf>
    <xf numFmtId="0" fontId="63" fillId="0" borderId="0" xfId="95" applyFont="1" applyBorder="1" applyAlignment="1">
      <alignment horizontal="center" vertical="center"/>
      <protection/>
    </xf>
    <xf numFmtId="10" fontId="63" fillId="0" borderId="0" xfId="95" applyNumberFormat="1" applyFont="1" applyBorder="1" applyAlignment="1">
      <alignment horizontal="center" vertical="center"/>
      <protection/>
    </xf>
    <xf numFmtId="0" fontId="48" fillId="0" borderId="0" xfId="95" applyFont="1" applyBorder="1" applyAlignment="1">
      <alignment horizontal="left" vertical="center" wrapText="1"/>
      <protection/>
    </xf>
    <xf numFmtId="1" fontId="70" fillId="0" borderId="0" xfId="95" applyNumberFormat="1" applyFont="1" applyBorder="1" applyAlignment="1">
      <alignment horizontal="center" vertical="center"/>
      <protection/>
    </xf>
    <xf numFmtId="2" fontId="70" fillId="0" borderId="0" xfId="95" applyNumberFormat="1" applyFont="1" applyBorder="1" applyAlignment="1">
      <alignment horizontal="center" vertical="center"/>
      <protection/>
    </xf>
    <xf numFmtId="0" fontId="67" fillId="0" borderId="29" xfId="95" applyFont="1" applyBorder="1" applyAlignment="1">
      <alignment horizontal="left" vertical="center"/>
      <protection/>
    </xf>
    <xf numFmtId="0" fontId="67" fillId="0" borderId="30" xfId="95" applyFont="1" applyBorder="1" applyAlignment="1">
      <alignment horizontal="left" vertical="center"/>
      <protection/>
    </xf>
    <xf numFmtId="1" fontId="70" fillId="0" borderId="76" xfId="95" applyNumberFormat="1" applyFont="1" applyBorder="1" applyAlignment="1">
      <alignment horizontal="center" vertical="center" wrapText="1"/>
      <protection/>
    </xf>
    <xf numFmtId="0" fontId="67" fillId="0" borderId="36" xfId="95" applyFont="1" applyBorder="1" applyAlignment="1">
      <alignment horizontal="left" vertical="center"/>
      <protection/>
    </xf>
    <xf numFmtId="0" fontId="67" fillId="0" borderId="43" xfId="95" applyFont="1" applyBorder="1" applyAlignment="1">
      <alignment horizontal="left" vertical="center"/>
      <protection/>
    </xf>
    <xf numFmtId="0" fontId="67" fillId="0" borderId="42" xfId="95" applyFont="1" applyBorder="1" applyAlignment="1">
      <alignment horizontal="left" vertical="center"/>
      <protection/>
    </xf>
    <xf numFmtId="1" fontId="70" fillId="0" borderId="55" xfId="95" applyNumberFormat="1" applyFont="1" applyBorder="1" applyAlignment="1">
      <alignment horizontal="center" vertical="center" wrapText="1"/>
      <protection/>
    </xf>
    <xf numFmtId="0" fontId="68" fillId="0" borderId="35" xfId="95" applyFont="1" applyBorder="1" applyAlignment="1">
      <alignment horizontal="left" vertical="center"/>
      <protection/>
    </xf>
    <xf numFmtId="1" fontId="69" fillId="0" borderId="50" xfId="95" applyNumberFormat="1" applyFont="1" applyBorder="1" applyAlignment="1">
      <alignment horizontal="center" vertical="center" wrapText="1"/>
      <protection/>
    </xf>
    <xf numFmtId="0" fontId="63" fillId="0" borderId="0" xfId="95" applyFont="1" applyAlignment="1">
      <alignment vertical="center"/>
      <protection/>
    </xf>
    <xf numFmtId="3" fontId="27" fillId="35" borderId="87" xfId="0" applyNumberFormat="1" applyFont="1" applyFill="1" applyBorder="1" applyAlignment="1">
      <alignment horizontal="right" vertical="center" wrapText="1"/>
    </xf>
    <xf numFmtId="3" fontId="26" fillId="35" borderId="63" xfId="0" applyNumberFormat="1" applyFont="1" applyFill="1" applyBorder="1" applyAlignment="1">
      <alignment horizontal="right" vertical="center" wrapText="1"/>
    </xf>
    <xf numFmtId="3" fontId="26" fillId="0" borderId="63" xfId="0" applyNumberFormat="1" applyFont="1" applyFill="1" applyBorder="1" applyAlignment="1">
      <alignment horizontal="right" vertical="center"/>
    </xf>
    <xf numFmtId="3" fontId="27" fillId="0" borderId="63" xfId="0" applyNumberFormat="1" applyFont="1" applyFill="1" applyBorder="1" applyAlignment="1">
      <alignment horizontal="right" vertical="center"/>
    </xf>
    <xf numFmtId="3" fontId="26" fillId="0" borderId="101" xfId="0" applyNumberFormat="1" applyFont="1" applyFill="1" applyBorder="1" applyAlignment="1">
      <alignment horizontal="right" vertical="center"/>
    </xf>
    <xf numFmtId="3" fontId="26" fillId="0" borderId="33" xfId="0" applyNumberFormat="1" applyFont="1" applyFill="1" applyBorder="1" applyAlignment="1">
      <alignment horizontal="right" vertical="center"/>
    </xf>
    <xf numFmtId="3" fontId="26" fillId="0" borderId="40" xfId="0" applyNumberFormat="1" applyFont="1" applyFill="1" applyBorder="1" applyAlignment="1">
      <alignment horizontal="right" vertical="center"/>
    </xf>
    <xf numFmtId="3" fontId="26" fillId="0" borderId="102" xfId="0" applyNumberFormat="1" applyFont="1" applyFill="1" applyBorder="1" applyAlignment="1">
      <alignment vertical="center"/>
    </xf>
    <xf numFmtId="3" fontId="26" fillId="0" borderId="63" xfId="0" applyNumberFormat="1" applyFont="1" applyFill="1" applyBorder="1" applyAlignment="1">
      <alignment vertical="center"/>
    </xf>
    <xf numFmtId="10" fontId="21" fillId="0" borderId="87" xfId="0" applyNumberFormat="1" applyFont="1" applyBorder="1" applyAlignment="1">
      <alignment vertical="center"/>
    </xf>
    <xf numFmtId="10" fontId="25" fillId="0" borderId="87" xfId="0" applyNumberFormat="1" applyFont="1" applyBorder="1" applyAlignment="1">
      <alignment vertical="center"/>
    </xf>
    <xf numFmtId="3" fontId="27" fillId="35" borderId="20" xfId="0" applyNumberFormat="1" applyFont="1" applyFill="1" applyBorder="1" applyAlignment="1">
      <alignment horizontal="right" vertical="center" wrapText="1"/>
    </xf>
    <xf numFmtId="10" fontId="21" fillId="0" borderId="0" xfId="0" applyNumberFormat="1" applyFont="1" applyBorder="1" applyAlignment="1">
      <alignment vertical="center"/>
    </xf>
    <xf numFmtId="10" fontId="25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26" fillId="0" borderId="69" xfId="0" applyFont="1" applyFill="1" applyBorder="1" applyAlignment="1">
      <alignment horizontal="center" vertical="center" wrapText="1"/>
    </xf>
    <xf numFmtId="3" fontId="27" fillId="0" borderId="20" xfId="0" applyNumberFormat="1" applyFont="1" applyFill="1" applyBorder="1" applyAlignment="1">
      <alignment horizontal="center" vertical="center" wrapText="1"/>
    </xf>
    <xf numFmtId="3" fontId="26" fillId="0" borderId="101" xfId="0" applyNumberFormat="1" applyFont="1" applyFill="1" applyBorder="1" applyAlignment="1">
      <alignment vertical="center"/>
    </xf>
    <xf numFmtId="3" fontId="34" fillId="0" borderId="87" xfId="0" applyNumberFormat="1" applyFont="1" applyFill="1" applyBorder="1" applyAlignment="1">
      <alignment vertical="center"/>
    </xf>
    <xf numFmtId="3" fontId="26" fillId="0" borderId="102" xfId="0" applyNumberFormat="1" applyFont="1" applyBorder="1" applyAlignment="1">
      <alignment vertical="center"/>
    </xf>
    <xf numFmtId="3" fontId="27" fillId="0" borderId="87" xfId="0" applyNumberFormat="1" applyFont="1" applyFill="1" applyBorder="1" applyAlignment="1">
      <alignment horizontal="center" vertical="center" wrapText="1"/>
    </xf>
    <xf numFmtId="0" fontId="96" fillId="0" borderId="44" xfId="93" applyFont="1" applyBorder="1" applyAlignment="1">
      <alignment vertical="center" wrapText="1"/>
      <protection/>
    </xf>
    <xf numFmtId="0" fontId="96" fillId="0" borderId="32" xfId="93" applyFont="1" applyBorder="1" applyAlignment="1">
      <alignment vertical="center" wrapText="1"/>
      <protection/>
    </xf>
    <xf numFmtId="0" fontId="96" fillId="0" borderId="48" xfId="93" applyFont="1" applyBorder="1" applyAlignment="1">
      <alignment vertical="center" wrapText="1"/>
      <protection/>
    </xf>
    <xf numFmtId="0" fontId="96" fillId="0" borderId="39" xfId="93" applyFont="1" applyBorder="1" applyAlignment="1">
      <alignment vertical="center" wrapText="1"/>
      <protection/>
    </xf>
    <xf numFmtId="0" fontId="97" fillId="0" borderId="103" xfId="93" applyFont="1" applyBorder="1" applyAlignment="1">
      <alignment vertical="center" wrapText="1"/>
      <protection/>
    </xf>
    <xf numFmtId="0" fontId="96" fillId="0" borderId="44" xfId="93" applyFont="1" applyBorder="1" applyAlignment="1">
      <alignment vertical="center"/>
      <protection/>
    </xf>
    <xf numFmtId="0" fontId="96" fillId="0" borderId="48" xfId="93" applyFont="1" applyBorder="1" applyAlignment="1">
      <alignment vertical="center"/>
      <protection/>
    </xf>
    <xf numFmtId="0" fontId="97" fillId="0" borderId="19" xfId="93" applyFont="1" applyBorder="1" applyAlignment="1">
      <alignment vertical="center"/>
      <protection/>
    </xf>
    <xf numFmtId="0" fontId="98" fillId="0" borderId="19" xfId="93" applyFont="1" applyBorder="1" applyAlignment="1">
      <alignment horizontal="center" vertical="center"/>
      <protection/>
    </xf>
    <xf numFmtId="0" fontId="98" fillId="0" borderId="61" xfId="93" applyFont="1" applyBorder="1" applyAlignment="1">
      <alignment horizontal="center" vertical="center"/>
      <protection/>
    </xf>
    <xf numFmtId="0" fontId="99" fillId="0" borderId="48" xfId="93" applyFont="1" applyFill="1" applyBorder="1" applyAlignment="1">
      <alignment vertical="center" wrapText="1"/>
      <protection/>
    </xf>
    <xf numFmtId="0" fontId="97" fillId="0" borderId="19" xfId="93" applyFont="1" applyBorder="1" applyAlignment="1">
      <alignment vertical="center" wrapText="1"/>
      <protection/>
    </xf>
    <xf numFmtId="0" fontId="97" fillId="0" borderId="19" xfId="93" applyFont="1" applyFill="1" applyBorder="1" applyAlignment="1">
      <alignment vertical="center"/>
      <protection/>
    </xf>
    <xf numFmtId="0" fontId="100" fillId="0" borderId="103" xfId="0" applyFont="1" applyBorder="1" applyAlignment="1">
      <alignment horizontal="center" vertical="center" wrapText="1"/>
    </xf>
    <xf numFmtId="0" fontId="101" fillId="0" borderId="103" xfId="93" applyFont="1" applyBorder="1" applyAlignment="1">
      <alignment horizontal="left" vertical="center"/>
      <protection/>
    </xf>
    <xf numFmtId="0" fontId="96" fillId="0" borderId="45" xfId="93" applyFont="1" applyBorder="1" applyAlignment="1">
      <alignment vertical="center" wrapText="1"/>
      <protection/>
    </xf>
    <xf numFmtId="0" fontId="96" fillId="0" borderId="33" xfId="93" applyFont="1" applyBorder="1" applyAlignment="1">
      <alignment vertical="center" wrapText="1"/>
      <protection/>
    </xf>
    <xf numFmtId="0" fontId="96" fillId="0" borderId="33" xfId="93" applyFont="1" applyFill="1" applyBorder="1" applyAlignment="1">
      <alignment vertical="center" wrapText="1"/>
      <protection/>
    </xf>
    <xf numFmtId="0" fontId="96" fillId="0" borderId="49" xfId="93" applyFont="1" applyBorder="1" applyAlignment="1">
      <alignment vertical="center" wrapText="1"/>
      <protection/>
    </xf>
    <xf numFmtId="0" fontId="96" fillId="0" borderId="40" xfId="93" applyFont="1" applyBorder="1" applyAlignment="1">
      <alignment vertical="center" wrapText="1"/>
      <protection/>
    </xf>
    <xf numFmtId="0" fontId="97" fillId="0" borderId="61" xfId="93" applyFont="1" applyBorder="1" applyAlignment="1">
      <alignment vertical="center" wrapText="1"/>
      <protection/>
    </xf>
    <xf numFmtId="0" fontId="97" fillId="0" borderId="20" xfId="93" applyFont="1" applyBorder="1" applyAlignment="1">
      <alignment vertical="center" wrapText="1"/>
      <protection/>
    </xf>
    <xf numFmtId="0" fontId="98" fillId="0" borderId="20" xfId="93" applyFont="1" applyBorder="1" applyAlignment="1">
      <alignment horizontal="center" vertical="center" wrapText="1"/>
      <protection/>
    </xf>
    <xf numFmtId="0" fontId="98" fillId="0" borderId="61" xfId="93" applyFont="1" applyBorder="1" applyAlignment="1">
      <alignment horizontal="center" vertical="center" wrapText="1"/>
      <protection/>
    </xf>
    <xf numFmtId="0" fontId="96" fillId="0" borderId="27" xfId="93" applyFont="1" applyBorder="1" applyAlignment="1">
      <alignment vertical="center" wrapText="1"/>
      <protection/>
    </xf>
    <xf numFmtId="0" fontId="97" fillId="0" borderId="20" xfId="93" applyFont="1" applyBorder="1" applyAlignment="1">
      <alignment vertical="center"/>
      <protection/>
    </xf>
    <xf numFmtId="0" fontId="96" fillId="0" borderId="45" xfId="93" applyFont="1" applyFill="1" applyBorder="1" applyAlignment="1">
      <alignment vertical="center" wrapText="1"/>
      <protection/>
    </xf>
    <xf numFmtId="0" fontId="96" fillId="0" borderId="49" xfId="93" applyFont="1" applyBorder="1" applyAlignment="1">
      <alignment vertical="center"/>
      <protection/>
    </xf>
    <xf numFmtId="0" fontId="100" fillId="0" borderId="61" xfId="0" applyFont="1" applyBorder="1" applyAlignment="1">
      <alignment horizontal="center" vertical="center" wrapText="1"/>
    </xf>
    <xf numFmtId="0" fontId="45" fillId="0" borderId="25" xfId="93" applyFont="1" applyBorder="1" applyAlignment="1">
      <alignment horizontal="center" vertical="center"/>
      <protection/>
    </xf>
    <xf numFmtId="3" fontId="14" fillId="0" borderId="72" xfId="93" applyNumberFormat="1" applyBorder="1" applyAlignment="1">
      <alignment vertical="center"/>
      <protection/>
    </xf>
    <xf numFmtId="3" fontId="14" fillId="0" borderId="74" xfId="93" applyNumberFormat="1" applyBorder="1" applyAlignment="1">
      <alignment vertical="center"/>
      <protection/>
    </xf>
    <xf numFmtId="3" fontId="14" fillId="0" borderId="97" xfId="93" applyNumberFormat="1" applyBorder="1" applyAlignment="1">
      <alignment vertical="center"/>
      <protection/>
    </xf>
    <xf numFmtId="3" fontId="14" fillId="0" borderId="85" xfId="93" applyNumberFormat="1" applyBorder="1" applyAlignment="1">
      <alignment vertical="center"/>
      <protection/>
    </xf>
    <xf numFmtId="3" fontId="14" fillId="0" borderId="78" xfId="93" applyNumberFormat="1" applyBorder="1" applyAlignment="1">
      <alignment vertical="center"/>
      <protection/>
    </xf>
    <xf numFmtId="3" fontId="45" fillId="0" borderId="72" xfId="93" applyNumberFormat="1" applyFont="1" applyFill="1" applyBorder="1" applyAlignment="1">
      <alignment vertical="center"/>
      <protection/>
    </xf>
    <xf numFmtId="3" fontId="45" fillId="0" borderId="97" xfId="93" applyNumberFormat="1" applyFont="1" applyBorder="1" applyAlignment="1">
      <alignment vertical="center"/>
      <protection/>
    </xf>
    <xf numFmtId="3" fontId="45" fillId="0" borderId="25" xfId="93" applyNumberFormat="1" applyFont="1" applyBorder="1" applyAlignment="1">
      <alignment vertical="center"/>
      <protection/>
    </xf>
    <xf numFmtId="3" fontId="46" fillId="0" borderId="25" xfId="93" applyNumberFormat="1" applyFont="1" applyBorder="1" applyAlignment="1">
      <alignment vertical="center"/>
      <protection/>
    </xf>
    <xf numFmtId="3" fontId="14" fillId="0" borderId="50" xfId="93" applyNumberFormat="1" applyBorder="1" applyAlignment="1">
      <alignment vertical="center"/>
      <protection/>
    </xf>
    <xf numFmtId="3" fontId="14" fillId="0" borderId="81" xfId="93" applyNumberFormat="1" applyBorder="1" applyAlignment="1">
      <alignment vertical="center"/>
      <protection/>
    </xf>
    <xf numFmtId="3" fontId="14" fillId="0" borderId="88" xfId="93" applyNumberFormat="1" applyBorder="1" applyAlignment="1">
      <alignment vertical="center"/>
      <protection/>
    </xf>
    <xf numFmtId="3" fontId="45" fillId="0" borderId="55" xfId="93" applyNumberFormat="1" applyFont="1" applyBorder="1" applyAlignment="1">
      <alignment vertical="center"/>
      <protection/>
    </xf>
    <xf numFmtId="3" fontId="45" fillId="0" borderId="83" xfId="93" applyNumberFormat="1" applyFont="1" applyBorder="1" applyAlignment="1">
      <alignment vertical="center"/>
      <protection/>
    </xf>
    <xf numFmtId="3" fontId="46" fillId="0" borderId="24" xfId="93" applyNumberFormat="1" applyFont="1" applyBorder="1" applyAlignment="1">
      <alignment vertical="center"/>
      <protection/>
    </xf>
    <xf numFmtId="3" fontId="46" fillId="0" borderId="54" xfId="93" applyNumberFormat="1" applyFont="1" applyBorder="1" applyAlignment="1">
      <alignment vertical="center"/>
      <protection/>
    </xf>
    <xf numFmtId="0" fontId="101" fillId="0" borderId="61" xfId="93" applyFont="1" applyBorder="1" applyAlignment="1">
      <alignment horizontal="left" vertical="center"/>
      <protection/>
    </xf>
    <xf numFmtId="3" fontId="14" fillId="0" borderId="76" xfId="93" applyNumberFormat="1" applyFill="1" applyBorder="1" applyAlignment="1">
      <alignment vertical="center"/>
      <protection/>
    </xf>
    <xf numFmtId="3" fontId="14" fillId="0" borderId="81" xfId="93" applyNumberFormat="1" applyFont="1" applyBorder="1" applyAlignment="1">
      <alignment vertical="center"/>
      <protection/>
    </xf>
    <xf numFmtId="3" fontId="46" fillId="0" borderId="88" xfId="93" applyNumberFormat="1" applyFont="1" applyBorder="1" applyAlignment="1">
      <alignment vertical="center"/>
      <protection/>
    </xf>
    <xf numFmtId="3" fontId="45" fillId="0" borderId="24" xfId="93" applyNumberFormat="1" applyFont="1" applyBorder="1" applyAlignment="1">
      <alignment vertical="center"/>
      <protection/>
    </xf>
    <xf numFmtId="3" fontId="14" fillId="0" borderId="75" xfId="93" applyNumberFormat="1" applyBorder="1" applyAlignment="1">
      <alignment vertical="center"/>
      <protection/>
    </xf>
    <xf numFmtId="3" fontId="14" fillId="0" borderId="74" xfId="93" applyNumberFormat="1" applyFill="1" applyBorder="1" applyAlignment="1">
      <alignment vertical="center"/>
      <protection/>
    </xf>
    <xf numFmtId="3" fontId="26" fillId="35" borderId="68" xfId="0" applyNumberFormat="1" applyFont="1" applyFill="1" applyBorder="1" applyAlignment="1">
      <alignment horizontal="right" vertical="center" wrapText="1"/>
    </xf>
    <xf numFmtId="0" fontId="26" fillId="0" borderId="104" xfId="0" applyFont="1" applyFill="1" applyBorder="1" applyAlignment="1">
      <alignment horizontal="center" vertical="center" wrapText="1"/>
    </xf>
    <xf numFmtId="0" fontId="28" fillId="0" borderId="105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88" xfId="0" applyFont="1" applyBorder="1" applyAlignment="1">
      <alignment/>
    </xf>
    <xf numFmtId="0" fontId="0" fillId="0" borderId="81" xfId="0" applyFont="1" applyBorder="1" applyAlignment="1">
      <alignment/>
    </xf>
    <xf numFmtId="10" fontId="27" fillId="0" borderId="87" xfId="0" applyNumberFormat="1" applyFont="1" applyFill="1" applyBorder="1" applyAlignment="1">
      <alignment horizontal="center" vertical="center" wrapText="1"/>
    </xf>
    <xf numFmtId="3" fontId="26" fillId="0" borderId="101" xfId="0" applyNumberFormat="1" applyFont="1" applyBorder="1" applyAlignment="1">
      <alignment vertical="center"/>
    </xf>
    <xf numFmtId="3" fontId="26" fillId="0" borderId="63" xfId="0" applyNumberFormat="1" applyFont="1" applyBorder="1" applyAlignment="1">
      <alignment vertical="center"/>
    </xf>
    <xf numFmtId="3" fontId="26" fillId="0" borderId="98" xfId="0" applyNumberFormat="1" applyFont="1" applyBorder="1" applyAlignment="1">
      <alignment vertical="center"/>
    </xf>
    <xf numFmtId="3" fontId="26" fillId="0" borderId="98" xfId="0" applyNumberFormat="1" applyFont="1" applyFill="1" applyBorder="1" applyAlignment="1">
      <alignment vertical="center"/>
    </xf>
    <xf numFmtId="0" fontId="21" fillId="0" borderId="106" xfId="0" applyFont="1" applyBorder="1" applyAlignment="1">
      <alignment vertical="center"/>
    </xf>
    <xf numFmtId="3" fontId="27" fillId="0" borderId="25" xfId="0" applyNumberFormat="1" applyFont="1" applyFill="1" applyBorder="1" applyAlignment="1">
      <alignment vertical="center"/>
    </xf>
    <xf numFmtId="0" fontId="25" fillId="0" borderId="107" xfId="0" applyFont="1" applyBorder="1" applyAlignment="1">
      <alignment horizontal="center" vertical="center" wrapText="1"/>
    </xf>
    <xf numFmtId="164" fontId="50" fillId="0" borderId="56" xfId="0" applyNumberFormat="1" applyFont="1" applyFill="1" applyBorder="1" applyAlignment="1" applyProtection="1">
      <alignment horizontal="center" vertical="center" wrapText="1"/>
      <protection/>
    </xf>
    <xf numFmtId="164" fontId="36" fillId="0" borderId="87" xfId="0" applyNumberFormat="1" applyFont="1" applyFill="1" applyBorder="1" applyAlignment="1" applyProtection="1">
      <alignment horizontal="right" vertical="center" wrapText="1" indent="1"/>
      <protection/>
    </xf>
    <xf numFmtId="164" fontId="35" fillId="0" borderId="100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68" xfId="0" applyNumberFormat="1" applyFont="1" applyFill="1" applyBorder="1" applyAlignment="1" applyProtection="1">
      <alignment horizontal="right" vertical="center" wrapText="1" indent="1"/>
      <protection/>
    </xf>
    <xf numFmtId="164" fontId="35" fillId="0" borderId="98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3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Border="1" applyAlignment="1" applyProtection="1">
      <alignment horizontal="right" vertical="center" wrapText="1" indent="1"/>
      <protection/>
    </xf>
    <xf numFmtId="3" fontId="5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50" fillId="0" borderId="53" xfId="0" applyFont="1" applyFill="1" applyBorder="1" applyAlignment="1" applyProtection="1">
      <alignment horizontal="center" vertical="center" wrapText="1"/>
      <protection/>
    </xf>
    <xf numFmtId="0" fontId="50" fillId="0" borderId="38" xfId="0" applyFont="1" applyFill="1" applyBorder="1" applyAlignment="1" applyProtection="1">
      <alignment horizontal="center" vertical="center" wrapText="1"/>
      <protection/>
    </xf>
    <xf numFmtId="0" fontId="50" fillId="0" borderId="98" xfId="0" applyFont="1" applyFill="1" applyBorder="1" applyAlignment="1" applyProtection="1">
      <alignment horizontal="center" vertical="center" wrapText="1"/>
      <protection/>
    </xf>
    <xf numFmtId="0" fontId="0" fillId="0" borderId="107" xfId="0" applyFont="1" applyFill="1" applyBorder="1" applyAlignment="1">
      <alignment vertical="center" wrapText="1"/>
    </xf>
    <xf numFmtId="3" fontId="74" fillId="0" borderId="56" xfId="96" applyNumberFormat="1" applyFont="1" applyBorder="1" applyAlignment="1">
      <alignment horizontal="center" vertical="center" wrapText="1"/>
      <protection/>
    </xf>
    <xf numFmtId="3" fontId="74" fillId="0" borderId="71" xfId="96" applyNumberFormat="1" applyFont="1" applyBorder="1" applyAlignment="1">
      <alignment horizontal="center" vertical="center" wrapText="1"/>
      <protection/>
    </xf>
    <xf numFmtId="3" fontId="74" fillId="0" borderId="57" xfId="96" applyNumberFormat="1" applyFont="1" applyBorder="1" applyAlignment="1">
      <alignment horizontal="center" vertical="center" wrapText="1"/>
      <protection/>
    </xf>
    <xf numFmtId="3" fontId="74" fillId="0" borderId="98" xfId="96" applyNumberFormat="1" applyFont="1" applyBorder="1" applyAlignment="1">
      <alignment horizontal="center" vertical="center" wrapText="1"/>
      <protection/>
    </xf>
    <xf numFmtId="3" fontId="74" fillId="0" borderId="38" xfId="96" applyNumberFormat="1" applyFont="1" applyBorder="1" applyAlignment="1">
      <alignment horizontal="center" vertical="center" wrapText="1"/>
      <protection/>
    </xf>
    <xf numFmtId="3" fontId="74" fillId="0" borderId="83" xfId="96" applyNumberFormat="1" applyFont="1" applyBorder="1" applyAlignment="1">
      <alignment horizontal="center" vertical="center" wrapText="1"/>
      <protection/>
    </xf>
    <xf numFmtId="3" fontId="75" fillId="0" borderId="69" xfId="96" applyNumberFormat="1" applyFont="1" applyBorder="1" applyAlignment="1">
      <alignment horizontal="center" vertical="center" wrapText="1"/>
      <protection/>
    </xf>
    <xf numFmtId="3" fontId="76" fillId="0" borderId="69" xfId="96" applyNumberFormat="1" applyFont="1" applyFill="1" applyBorder="1" applyAlignment="1">
      <alignment vertical="top"/>
      <protection/>
    </xf>
    <xf numFmtId="3" fontId="75" fillId="0" borderId="67" xfId="96" applyNumberFormat="1" applyFont="1" applyBorder="1" applyAlignment="1">
      <alignment horizontal="right" vertical="center" wrapText="1"/>
      <protection/>
    </xf>
    <xf numFmtId="3" fontId="75" fillId="0" borderId="22" xfId="96" applyNumberFormat="1" applyFont="1" applyBorder="1" applyAlignment="1">
      <alignment horizontal="right" vertical="center" wrapText="1"/>
      <protection/>
    </xf>
    <xf numFmtId="3" fontId="76" fillId="0" borderId="22" xfId="96" applyNumberFormat="1" applyFont="1" applyFill="1" applyBorder="1" applyAlignment="1">
      <alignment horizontal="right" vertical="top"/>
      <protection/>
    </xf>
    <xf numFmtId="3" fontId="74" fillId="0" borderId="99" xfId="96" applyNumberFormat="1" applyFont="1" applyBorder="1" applyAlignment="1">
      <alignment horizontal="center" vertical="center" wrapText="1"/>
      <protection/>
    </xf>
    <xf numFmtId="3" fontId="74" fillId="0" borderId="66" xfId="96" applyNumberFormat="1" applyFont="1" applyBorder="1" applyAlignment="1">
      <alignment horizontal="center" vertical="center" wrapText="1"/>
      <protection/>
    </xf>
    <xf numFmtId="3" fontId="75" fillId="0" borderId="87" xfId="96" applyNumberFormat="1" applyFont="1" applyBorder="1" applyAlignment="1">
      <alignment horizontal="center" vertical="center" wrapText="1"/>
      <protection/>
    </xf>
    <xf numFmtId="3" fontId="75" fillId="0" borderId="23" xfId="96" applyNumberFormat="1" applyFont="1" applyBorder="1" applyAlignment="1">
      <alignment horizontal="center" vertical="center" wrapText="1"/>
      <protection/>
    </xf>
    <xf numFmtId="3" fontId="75" fillId="0" borderId="24" xfId="96" applyNumberFormat="1" applyFont="1" applyBorder="1" applyAlignment="1">
      <alignment horizontal="center" vertical="center" wrapText="1"/>
      <protection/>
    </xf>
    <xf numFmtId="3" fontId="74" fillId="0" borderId="87" xfId="96" applyNumberFormat="1" applyFont="1" applyBorder="1" applyAlignment="1">
      <alignment horizontal="center" vertical="center" wrapText="1"/>
      <protection/>
    </xf>
    <xf numFmtId="3" fontId="74" fillId="0" borderId="23" xfId="96" applyNumberFormat="1" applyFont="1" applyBorder="1" applyAlignment="1">
      <alignment horizontal="center" vertical="center" wrapText="1"/>
      <protection/>
    </xf>
    <xf numFmtId="3" fontId="74" fillId="0" borderId="24" xfId="96" applyNumberFormat="1" applyFont="1" applyBorder="1" applyAlignment="1">
      <alignment horizontal="center" vertical="center" wrapText="1"/>
      <protection/>
    </xf>
    <xf numFmtId="3" fontId="74" fillId="0" borderId="25" xfId="96" applyNumberFormat="1" applyFont="1" applyBorder="1" applyAlignment="1">
      <alignment horizontal="center" vertical="center" wrapText="1"/>
      <protection/>
    </xf>
    <xf numFmtId="3" fontId="76" fillId="0" borderId="87" xfId="96" applyNumberFormat="1" applyFont="1" applyFill="1" applyBorder="1" applyAlignment="1">
      <alignment vertical="top"/>
      <protection/>
    </xf>
    <xf numFmtId="3" fontId="76" fillId="0" borderId="23" xfId="96" applyNumberFormat="1" applyFont="1" applyFill="1" applyBorder="1" applyAlignment="1">
      <alignment vertical="top"/>
      <protection/>
    </xf>
    <xf numFmtId="10" fontId="76" fillId="0" borderId="24" xfId="96" applyNumberFormat="1" applyFont="1" applyFill="1" applyBorder="1" applyAlignment="1">
      <alignment vertical="top"/>
      <protection/>
    </xf>
    <xf numFmtId="3" fontId="76" fillId="0" borderId="24" xfId="96" applyNumberFormat="1" applyFont="1" applyFill="1" applyBorder="1" applyAlignment="1">
      <alignment vertical="top"/>
      <protection/>
    </xf>
    <xf numFmtId="3" fontId="76" fillId="0" borderId="25" xfId="96" applyNumberFormat="1" applyFont="1" applyFill="1" applyBorder="1" applyAlignment="1">
      <alignment vertical="top"/>
      <protection/>
    </xf>
    <xf numFmtId="3" fontId="102" fillId="11" borderId="92" xfId="93" applyNumberFormat="1" applyFont="1" applyFill="1" applyBorder="1" applyAlignment="1">
      <alignment horizontal="right" vertical="center" wrapText="1"/>
      <protection/>
    </xf>
    <xf numFmtId="10" fontId="102" fillId="11" borderId="92" xfId="93" applyNumberFormat="1" applyFont="1" applyFill="1" applyBorder="1" applyAlignment="1">
      <alignment horizontal="right" vertical="center" wrapText="1"/>
      <protection/>
    </xf>
    <xf numFmtId="10" fontId="83" fillId="0" borderId="37" xfId="93" applyNumberFormat="1" applyFont="1" applyBorder="1" applyAlignment="1">
      <alignment horizontal="right" vertical="center" wrapText="1"/>
      <protection/>
    </xf>
    <xf numFmtId="10" fontId="83" fillId="0" borderId="38" xfId="93" applyNumberFormat="1" applyFont="1" applyBorder="1" applyAlignment="1">
      <alignment horizontal="right" vertical="center" wrapText="1"/>
      <protection/>
    </xf>
    <xf numFmtId="3" fontId="81" fillId="11" borderId="38" xfId="93" applyNumberFormat="1" applyFont="1" applyFill="1" applyBorder="1" applyAlignment="1">
      <alignment horizontal="center" vertical="center" wrapText="1"/>
      <protection/>
    </xf>
    <xf numFmtId="0" fontId="14" fillId="0" borderId="34" xfId="93" applyBorder="1" applyAlignment="1">
      <alignment vertical="center"/>
      <protection/>
    </xf>
    <xf numFmtId="3" fontId="81" fillId="11" borderId="31" xfId="93" applyNumberFormat="1" applyFont="1" applyFill="1" applyBorder="1" applyAlignment="1">
      <alignment horizontal="center" vertical="center" wrapText="1"/>
      <protection/>
    </xf>
    <xf numFmtId="3" fontId="83" fillId="0" borderId="108" xfId="93" applyNumberFormat="1" applyFont="1" applyBorder="1" applyAlignment="1">
      <alignment horizontal="right" vertical="center" wrapText="1"/>
      <protection/>
    </xf>
    <xf numFmtId="10" fontId="83" fillId="0" borderId="109" xfId="93" applyNumberFormat="1" applyFont="1" applyBorder="1" applyAlignment="1">
      <alignment horizontal="right" vertical="center" wrapText="1"/>
      <protection/>
    </xf>
    <xf numFmtId="0" fontId="81" fillId="11" borderId="44" xfId="93" applyFont="1" applyFill="1" applyBorder="1" applyAlignment="1">
      <alignment horizontal="center" vertical="center" wrapText="1"/>
      <protection/>
    </xf>
    <xf numFmtId="0" fontId="81" fillId="11" borderId="31" xfId="93" applyFont="1" applyFill="1" applyBorder="1" applyAlignment="1">
      <alignment horizontal="center" vertical="center" wrapText="1"/>
      <protection/>
    </xf>
    <xf numFmtId="3" fontId="81" fillId="11" borderId="83" xfId="93" applyNumberFormat="1" applyFont="1" applyFill="1" applyBorder="1" applyAlignment="1">
      <alignment horizontal="center" vertical="center" wrapText="1"/>
      <protection/>
    </xf>
    <xf numFmtId="0" fontId="14" fillId="0" borderId="52" xfId="93" applyFill="1" applyBorder="1" applyAlignment="1">
      <alignment vertical="center"/>
      <protection/>
    </xf>
    <xf numFmtId="0" fontId="14" fillId="0" borderId="34" xfId="93" applyFill="1" applyBorder="1" applyAlignment="1">
      <alignment vertical="center"/>
      <protection/>
    </xf>
    <xf numFmtId="0" fontId="14" fillId="0" borderId="41" xfId="93" applyBorder="1" applyAlignment="1">
      <alignment vertical="center"/>
      <protection/>
    </xf>
    <xf numFmtId="0" fontId="14" fillId="51" borderId="110" xfId="93" applyFill="1" applyBorder="1" applyAlignment="1">
      <alignment vertical="center"/>
      <protection/>
    </xf>
    <xf numFmtId="0" fontId="89" fillId="51" borderId="28" xfId="93" applyFont="1" applyFill="1" applyBorder="1" applyAlignment="1">
      <alignment vertical="center"/>
      <protection/>
    </xf>
    <xf numFmtId="0" fontId="89" fillId="51" borderId="111" xfId="93" applyFont="1" applyFill="1" applyBorder="1" applyAlignment="1">
      <alignment vertical="center"/>
      <protection/>
    </xf>
    <xf numFmtId="0" fontId="14" fillId="0" borderId="28" xfId="93" applyBorder="1" applyAlignment="1">
      <alignment vertical="center"/>
      <protection/>
    </xf>
    <xf numFmtId="0" fontId="79" fillId="49" borderId="27" xfId="93" applyFont="1" applyFill="1" applyBorder="1" applyAlignment="1">
      <alignment horizontal="center" vertical="center"/>
      <protection/>
    </xf>
    <xf numFmtId="0" fontId="79" fillId="49" borderId="33" xfId="93" applyFont="1" applyFill="1" applyBorder="1" applyAlignment="1">
      <alignment horizontal="center" vertical="center"/>
      <protection/>
    </xf>
    <xf numFmtId="0" fontId="79" fillId="49" borderId="101" xfId="93" applyFont="1" applyFill="1" applyBorder="1" applyAlignment="1">
      <alignment horizontal="center" vertical="center"/>
      <protection/>
    </xf>
    <xf numFmtId="3" fontId="88" fillId="0" borderId="33" xfId="93" applyNumberFormat="1" applyFont="1" applyBorder="1" applyAlignment="1">
      <alignment horizontal="right"/>
      <protection/>
    </xf>
    <xf numFmtId="3" fontId="88" fillId="0" borderId="49" xfId="93" applyNumberFormat="1" applyFont="1" applyBorder="1" applyAlignment="1">
      <alignment horizontal="right"/>
      <protection/>
    </xf>
    <xf numFmtId="0" fontId="79" fillId="49" borderId="45" xfId="93" applyFont="1" applyFill="1" applyBorder="1" applyAlignment="1">
      <alignment horizontal="center" vertical="center"/>
      <protection/>
    </xf>
    <xf numFmtId="0" fontId="79" fillId="49" borderId="72" xfId="93" applyFont="1" applyFill="1" applyBorder="1" applyAlignment="1">
      <alignment horizontal="center" vertical="center"/>
      <protection/>
    </xf>
    <xf numFmtId="3" fontId="88" fillId="0" borderId="63" xfId="93" applyNumberFormat="1" applyFont="1" applyFill="1" applyBorder="1" applyAlignment="1">
      <alignment horizontal="right"/>
      <protection/>
    </xf>
    <xf numFmtId="3" fontId="88" fillId="0" borderId="63" xfId="93" applyNumberFormat="1" applyFont="1" applyBorder="1" applyAlignment="1">
      <alignment horizontal="right"/>
      <protection/>
    </xf>
    <xf numFmtId="0" fontId="79" fillId="49" borderId="81" xfId="93" applyFont="1" applyFill="1" applyBorder="1" applyAlignment="1">
      <alignment horizontal="center" vertical="center"/>
      <protection/>
    </xf>
    <xf numFmtId="0" fontId="88" fillId="0" borderId="74" xfId="93" applyFont="1" applyBorder="1" applyAlignment="1">
      <alignment horizontal="right"/>
      <protection/>
    </xf>
    <xf numFmtId="0" fontId="14" fillId="0" borderId="50" xfId="93" applyFont="1" applyBorder="1">
      <alignment/>
      <protection/>
    </xf>
    <xf numFmtId="0" fontId="89" fillId="51" borderId="50" xfId="93" applyFont="1" applyFill="1" applyBorder="1">
      <alignment/>
      <protection/>
    </xf>
    <xf numFmtId="3" fontId="88" fillId="0" borderId="102" xfId="93" applyNumberFormat="1" applyFont="1" applyBorder="1" applyAlignment="1">
      <alignment horizontal="right"/>
      <protection/>
    </xf>
    <xf numFmtId="3" fontId="88" fillId="0" borderId="88" xfId="93" applyNumberFormat="1" applyFont="1" applyBorder="1" applyAlignment="1">
      <alignment horizontal="right"/>
      <protection/>
    </xf>
    <xf numFmtId="0" fontId="14" fillId="0" borderId="83" xfId="93" applyFont="1" applyBorder="1">
      <alignment/>
      <protection/>
    </xf>
    <xf numFmtId="0" fontId="79" fillId="51" borderId="43" xfId="93" applyFont="1" applyFill="1" applyBorder="1" applyAlignment="1">
      <alignment wrapText="1"/>
      <protection/>
    </xf>
    <xf numFmtId="3" fontId="89" fillId="51" borderId="42" xfId="93" applyNumberFormat="1" applyFont="1" applyFill="1" applyBorder="1" applyAlignment="1">
      <alignment horizontal="right"/>
      <protection/>
    </xf>
    <xf numFmtId="3" fontId="89" fillId="51" borderId="86" xfId="93" applyNumberFormat="1" applyFont="1" applyFill="1" applyBorder="1" applyAlignment="1">
      <alignment horizontal="right"/>
      <protection/>
    </xf>
    <xf numFmtId="3" fontId="89" fillId="51" borderId="54" xfId="93" applyNumberFormat="1" applyFont="1" applyFill="1" applyBorder="1" applyAlignment="1">
      <alignment horizontal="right"/>
      <protection/>
    </xf>
    <xf numFmtId="3" fontId="89" fillId="51" borderId="43" xfId="93" applyNumberFormat="1" applyFont="1" applyFill="1" applyBorder="1" applyAlignment="1">
      <alignment horizontal="right"/>
      <protection/>
    </xf>
    <xf numFmtId="3" fontId="89" fillId="51" borderId="85" xfId="93" applyNumberFormat="1" applyFont="1" applyFill="1" applyBorder="1" applyAlignment="1">
      <alignment horizontal="right"/>
      <protection/>
    </xf>
    <xf numFmtId="0" fontId="14" fillId="51" borderId="55" xfId="93" applyFont="1" applyFill="1" applyBorder="1">
      <alignment/>
      <protection/>
    </xf>
    <xf numFmtId="0" fontId="79" fillId="51" borderId="43" xfId="93" applyFont="1" applyFill="1" applyBorder="1" applyAlignment="1">
      <alignment vertical="center" wrapText="1"/>
      <protection/>
    </xf>
    <xf numFmtId="3" fontId="89" fillId="51" borderId="42" xfId="68" applyNumberFormat="1" applyFont="1" applyFill="1" applyBorder="1" applyAlignment="1" applyProtection="1">
      <alignment horizontal="right" vertical="center"/>
      <protection/>
    </xf>
    <xf numFmtId="3" fontId="89" fillId="51" borderId="55" xfId="68" applyNumberFormat="1" applyFont="1" applyFill="1" applyBorder="1" applyAlignment="1" applyProtection="1">
      <alignment horizontal="right" vertical="center"/>
      <protection/>
    </xf>
    <xf numFmtId="3" fontId="89" fillId="51" borderId="64" xfId="68" applyNumberFormat="1" applyFont="1" applyFill="1" applyBorder="1" applyAlignment="1" applyProtection="1">
      <alignment horizontal="right" vertical="center"/>
      <protection/>
    </xf>
    <xf numFmtId="3" fontId="89" fillId="51" borderId="43" xfId="68" applyNumberFormat="1" applyFont="1" applyFill="1" applyBorder="1" applyAlignment="1" applyProtection="1">
      <alignment horizontal="right" vertical="center"/>
      <protection/>
    </xf>
    <xf numFmtId="3" fontId="89" fillId="51" borderId="85" xfId="68" applyNumberFormat="1" applyFont="1" applyFill="1" applyBorder="1" applyAlignment="1" applyProtection="1">
      <alignment horizontal="right" vertical="center"/>
      <protection/>
    </xf>
    <xf numFmtId="0" fontId="87" fillId="51" borderId="51" xfId="93" applyFont="1" applyFill="1" applyBorder="1" applyAlignment="1">
      <alignment wrapText="1"/>
      <protection/>
    </xf>
    <xf numFmtId="3" fontId="88" fillId="51" borderId="37" xfId="93" applyNumberFormat="1" applyFont="1" applyFill="1" applyBorder="1" applyAlignment="1">
      <alignment horizontal="right"/>
      <protection/>
    </xf>
    <xf numFmtId="3" fontId="88" fillId="51" borderId="88" xfId="93" applyNumberFormat="1" applyFont="1" applyFill="1" applyBorder="1" applyAlignment="1">
      <alignment horizontal="right"/>
      <protection/>
    </xf>
    <xf numFmtId="3" fontId="88" fillId="51" borderId="102" xfId="93" applyNumberFormat="1" applyFont="1" applyFill="1" applyBorder="1" applyAlignment="1">
      <alignment horizontal="right"/>
      <protection/>
    </xf>
    <xf numFmtId="3" fontId="88" fillId="51" borderId="97" xfId="93" applyNumberFormat="1" applyFont="1" applyFill="1" applyBorder="1" applyAlignment="1">
      <alignment horizontal="right"/>
      <protection/>
    </xf>
    <xf numFmtId="3" fontId="88" fillId="51" borderId="49" xfId="93" applyNumberFormat="1" applyFont="1" applyFill="1" applyBorder="1" applyAlignment="1">
      <alignment horizontal="right"/>
      <protection/>
    </xf>
    <xf numFmtId="3" fontId="88" fillId="51" borderId="35" xfId="93" applyNumberFormat="1" applyFont="1" applyFill="1" applyBorder="1" applyAlignment="1">
      <alignment horizontal="right"/>
      <protection/>
    </xf>
    <xf numFmtId="3" fontId="88" fillId="51" borderId="36" xfId="93" applyNumberFormat="1" applyFont="1" applyFill="1" applyBorder="1" applyAlignment="1">
      <alignment horizontal="right"/>
      <protection/>
    </xf>
    <xf numFmtId="3" fontId="88" fillId="51" borderId="74" xfId="93" applyNumberFormat="1" applyFont="1" applyFill="1" applyBorder="1" applyAlignment="1">
      <alignment horizontal="right"/>
      <protection/>
    </xf>
    <xf numFmtId="0" fontId="88" fillId="51" borderId="83" xfId="93" applyFont="1" applyFill="1" applyBorder="1">
      <alignment/>
      <protection/>
    </xf>
    <xf numFmtId="0" fontId="104" fillId="35" borderId="23" xfId="93" applyFont="1" applyFill="1" applyBorder="1" applyAlignment="1">
      <alignment horizontal="center" vertical="center"/>
      <protection/>
    </xf>
    <xf numFmtId="3" fontId="104" fillId="35" borderId="20" xfId="93" applyNumberFormat="1" applyFont="1" applyFill="1" applyBorder="1" applyAlignment="1">
      <alignment horizontal="center" vertical="center"/>
      <protection/>
    </xf>
    <xf numFmtId="3" fontId="90" fillId="35" borderId="0" xfId="93" applyNumberFormat="1" applyFont="1" applyFill="1" applyBorder="1" applyAlignment="1">
      <alignment horizontal="center" vertical="center"/>
      <protection/>
    </xf>
    <xf numFmtId="10" fontId="87" fillId="0" borderId="33" xfId="93" applyNumberFormat="1" applyFont="1" applyFill="1" applyBorder="1" applyAlignment="1">
      <alignment vertical="center"/>
      <protection/>
    </xf>
    <xf numFmtId="3" fontId="90" fillId="35" borderId="84" xfId="93" applyNumberFormat="1" applyFont="1" applyFill="1" applyBorder="1" applyAlignment="1">
      <alignment horizontal="center" vertical="center"/>
      <protection/>
    </xf>
    <xf numFmtId="10" fontId="87" fillId="0" borderId="82" xfId="93" applyNumberFormat="1" applyFont="1" applyFill="1" applyBorder="1" applyAlignment="1">
      <alignment vertical="center"/>
      <protection/>
    </xf>
    <xf numFmtId="10" fontId="87" fillId="0" borderId="73" xfId="93" applyNumberFormat="1" applyFont="1" applyFill="1" applyBorder="1" applyAlignment="1">
      <alignment vertical="center"/>
      <protection/>
    </xf>
    <xf numFmtId="3" fontId="90" fillId="35" borderId="112" xfId="93" applyNumberFormat="1" applyFont="1" applyFill="1" applyBorder="1" applyAlignment="1">
      <alignment horizontal="center" vertical="center"/>
      <protection/>
    </xf>
    <xf numFmtId="3" fontId="90" fillId="35" borderId="112" xfId="93" applyNumberFormat="1" applyFont="1" applyFill="1" applyBorder="1" applyAlignment="1">
      <alignment horizontal="center" vertical="center" wrapText="1"/>
      <protection/>
    </xf>
    <xf numFmtId="0" fontId="45" fillId="0" borderId="52" xfId="93" applyFont="1" applyBorder="1" applyAlignment="1">
      <alignment vertical="center"/>
      <protection/>
    </xf>
    <xf numFmtId="3" fontId="90" fillId="35" borderId="59" xfId="93" applyNumberFormat="1" applyFont="1" applyFill="1" applyBorder="1" applyAlignment="1">
      <alignment horizontal="center" vertical="center"/>
      <protection/>
    </xf>
    <xf numFmtId="3" fontId="87" fillId="0" borderId="29" xfId="93" applyNumberFormat="1" applyFont="1" applyFill="1" applyBorder="1" applyAlignment="1">
      <alignment vertical="center"/>
      <protection/>
    </xf>
    <xf numFmtId="3" fontId="87" fillId="0" borderId="33" xfId="0" applyNumberFormat="1" applyFont="1" applyFill="1" applyBorder="1" applyAlignment="1">
      <alignment horizontal="right" vertical="center"/>
    </xf>
    <xf numFmtId="3" fontId="87" fillId="0" borderId="33" xfId="93" applyNumberFormat="1" applyFont="1" applyFill="1" applyBorder="1" applyAlignment="1">
      <alignment horizontal="right" vertical="center"/>
      <protection/>
    </xf>
    <xf numFmtId="3" fontId="87" fillId="0" borderId="49" xfId="93" applyNumberFormat="1" applyFont="1" applyFill="1" applyBorder="1" applyAlignment="1">
      <alignment horizontal="right" vertical="center"/>
      <protection/>
    </xf>
    <xf numFmtId="3" fontId="79" fillId="0" borderId="20" xfId="93" applyNumberFormat="1" applyFont="1" applyFill="1" applyBorder="1" applyAlignment="1">
      <alignment horizontal="right" vertical="center"/>
      <protection/>
    </xf>
    <xf numFmtId="3" fontId="90" fillId="35" borderId="99" xfId="93" applyNumberFormat="1" applyFont="1" applyFill="1" applyBorder="1" applyAlignment="1">
      <alignment horizontal="center" vertical="center" wrapText="1"/>
      <protection/>
    </xf>
    <xf numFmtId="3" fontId="90" fillId="35" borderId="0" xfId="93" applyNumberFormat="1" applyFont="1" applyFill="1" applyBorder="1" applyAlignment="1">
      <alignment horizontal="center" vertical="center" wrapText="1"/>
      <protection/>
    </xf>
    <xf numFmtId="3" fontId="87" fillId="0" borderId="113" xfId="93" applyNumberFormat="1" applyFont="1" applyBorder="1" applyAlignment="1">
      <alignment vertical="center"/>
      <protection/>
    </xf>
    <xf numFmtId="3" fontId="87" fillId="0" borderId="114" xfId="0" applyNumberFormat="1" applyFont="1" applyFill="1" applyBorder="1" applyAlignment="1">
      <alignment horizontal="right" vertical="center"/>
    </xf>
    <xf numFmtId="0" fontId="14" fillId="0" borderId="57" xfId="93" applyFont="1" applyBorder="1" applyAlignment="1">
      <alignment vertical="center"/>
      <protection/>
    </xf>
    <xf numFmtId="3" fontId="90" fillId="35" borderId="67" xfId="93" applyNumberFormat="1" applyFont="1" applyFill="1" applyBorder="1" applyAlignment="1">
      <alignment horizontal="center" vertical="center"/>
      <protection/>
    </xf>
    <xf numFmtId="3" fontId="87" fillId="0" borderId="113" xfId="93" applyNumberFormat="1" applyFont="1" applyFill="1" applyBorder="1" applyAlignment="1">
      <alignment horizontal="right" vertical="center"/>
      <protection/>
    </xf>
    <xf numFmtId="3" fontId="87" fillId="0" borderId="47" xfId="93" applyNumberFormat="1" applyFont="1" applyFill="1" applyBorder="1" applyAlignment="1">
      <alignment horizontal="right" vertical="center"/>
      <protection/>
    </xf>
    <xf numFmtId="3" fontId="87" fillId="0" borderId="35" xfId="93" applyNumberFormat="1" applyFont="1" applyBorder="1" applyAlignment="1">
      <alignment horizontal="right" vertical="center"/>
      <protection/>
    </xf>
    <xf numFmtId="3" fontId="87" fillId="0" borderId="115" xfId="93" applyNumberFormat="1" applyFont="1" applyFill="1" applyBorder="1" applyAlignment="1">
      <alignment horizontal="right" vertical="center"/>
      <protection/>
    </xf>
    <xf numFmtId="3" fontId="87" fillId="0" borderId="45" xfId="93" applyNumberFormat="1" applyFont="1" applyFill="1" applyBorder="1" applyAlignment="1">
      <alignment horizontal="right" vertical="center"/>
      <protection/>
    </xf>
    <xf numFmtId="3" fontId="87" fillId="0" borderId="33" xfId="93" applyNumberFormat="1" applyFont="1" applyBorder="1" applyAlignment="1">
      <alignment horizontal="right" vertical="center"/>
      <protection/>
    </xf>
    <xf numFmtId="3" fontId="79" fillId="0" borderId="20" xfId="93" applyNumberFormat="1" applyFont="1" applyBorder="1" applyAlignment="1">
      <alignment horizontal="right" vertical="center"/>
      <protection/>
    </xf>
    <xf numFmtId="0" fontId="90" fillId="0" borderId="83" xfId="93" applyFont="1" applyBorder="1" applyAlignment="1">
      <alignment vertical="center"/>
      <protection/>
    </xf>
    <xf numFmtId="0" fontId="45" fillId="0" borderId="69" xfId="93" applyFont="1" applyBorder="1" applyAlignment="1">
      <alignment vertical="center"/>
      <protection/>
    </xf>
    <xf numFmtId="3" fontId="90" fillId="35" borderId="22" xfId="93" applyNumberFormat="1" applyFont="1" applyFill="1" applyBorder="1" applyAlignment="1">
      <alignment horizontal="center" vertical="center"/>
      <protection/>
    </xf>
    <xf numFmtId="0" fontId="40" fillId="0" borderId="116" xfId="97" applyFont="1" applyFill="1" applyBorder="1" applyAlignment="1">
      <alignment vertical="center"/>
      <protection/>
    </xf>
    <xf numFmtId="3" fontId="92" fillId="0" borderId="117" xfId="97" applyNumberFormat="1" applyFont="1" applyFill="1" applyBorder="1" applyAlignment="1">
      <alignment horizontal="right" vertical="center" wrapText="1"/>
      <protection/>
    </xf>
    <xf numFmtId="0" fontId="37" fillId="0" borderId="118" xfId="97" applyFont="1" applyFill="1" applyBorder="1" applyAlignment="1">
      <alignment vertical="center"/>
      <protection/>
    </xf>
    <xf numFmtId="0" fontId="1" fillId="0" borderId="34" xfId="92" applyFill="1" applyBorder="1">
      <alignment/>
      <protection/>
    </xf>
    <xf numFmtId="0" fontId="60" fillId="0" borderId="28" xfId="92" applyFont="1" applyFill="1" applyBorder="1" applyAlignment="1">
      <alignment vertical="center"/>
      <protection/>
    </xf>
    <xf numFmtId="0" fontId="1" fillId="0" borderId="46" xfId="92" applyFill="1" applyBorder="1">
      <alignment/>
      <protection/>
    </xf>
    <xf numFmtId="0" fontId="19" fillId="0" borderId="59" xfId="92" applyFont="1" applyFill="1" applyBorder="1" applyAlignment="1">
      <alignment/>
      <protection/>
    </xf>
    <xf numFmtId="3" fontId="32" fillId="35" borderId="22" xfId="0" applyNumberFormat="1" applyFont="1" applyFill="1" applyBorder="1" applyAlignment="1">
      <alignment horizontal="right" vertical="center" wrapText="1"/>
    </xf>
    <xf numFmtId="3" fontId="105" fillId="35" borderId="29" xfId="0" applyNumberFormat="1" applyFont="1" applyFill="1" applyBorder="1" applyAlignment="1">
      <alignment horizontal="right" vertical="center" wrapText="1"/>
    </xf>
    <xf numFmtId="3" fontId="105" fillId="35" borderId="30" xfId="0" applyNumberFormat="1" applyFont="1" applyFill="1" applyBorder="1" applyAlignment="1">
      <alignment horizontal="right" vertical="center" wrapText="1"/>
    </xf>
    <xf numFmtId="3" fontId="105" fillId="35" borderId="100" xfId="0" applyNumberFormat="1" applyFont="1" applyFill="1" applyBorder="1" applyAlignment="1">
      <alignment horizontal="right" vertical="center" wrapText="1"/>
    </xf>
    <xf numFmtId="3" fontId="105" fillId="35" borderId="31" xfId="0" applyNumberFormat="1" applyFont="1" applyFill="1" applyBorder="1" applyAlignment="1">
      <alignment horizontal="right" vertical="center" wrapText="1"/>
    </xf>
    <xf numFmtId="3" fontId="105" fillId="35" borderId="72" xfId="0" applyNumberFormat="1" applyFont="1" applyFill="1" applyBorder="1" applyAlignment="1">
      <alignment horizontal="right" vertical="center" wrapText="1"/>
    </xf>
    <xf numFmtId="0" fontId="105" fillId="0" borderId="28" xfId="0" applyFont="1" applyBorder="1" applyAlignment="1">
      <alignment/>
    </xf>
    <xf numFmtId="3" fontId="105" fillId="35" borderId="35" xfId="0" applyNumberFormat="1" applyFont="1" applyFill="1" applyBorder="1" applyAlignment="1">
      <alignment horizontal="right" vertical="center" wrapText="1"/>
    </xf>
    <xf numFmtId="3" fontId="105" fillId="35" borderId="36" xfId="0" applyNumberFormat="1" applyFont="1" applyFill="1" applyBorder="1" applyAlignment="1">
      <alignment horizontal="right" vertical="center" wrapText="1"/>
    </xf>
    <xf numFmtId="3" fontId="105" fillId="35" borderId="63" xfId="0" applyNumberFormat="1" applyFont="1" applyFill="1" applyBorder="1" applyAlignment="1">
      <alignment horizontal="right" vertical="center" wrapText="1"/>
    </xf>
    <xf numFmtId="3" fontId="105" fillId="35" borderId="74" xfId="0" applyNumberFormat="1" applyFont="1" applyFill="1" applyBorder="1" applyAlignment="1">
      <alignment horizontal="right" vertical="center" wrapText="1"/>
    </xf>
    <xf numFmtId="0" fontId="105" fillId="0" borderId="34" xfId="0" applyFont="1" applyBorder="1" applyAlignment="1">
      <alignment/>
    </xf>
    <xf numFmtId="3" fontId="105" fillId="35" borderId="37" xfId="0" applyNumberFormat="1" applyFont="1" applyFill="1" applyBorder="1" applyAlignment="1">
      <alignment horizontal="right" vertical="center" wrapText="1"/>
    </xf>
    <xf numFmtId="3" fontId="105" fillId="35" borderId="97" xfId="0" applyNumberFormat="1" applyFont="1" applyFill="1" applyBorder="1" applyAlignment="1">
      <alignment horizontal="right" vertical="center" wrapText="1"/>
    </xf>
    <xf numFmtId="3" fontId="105" fillId="0" borderId="36" xfId="0" applyNumberFormat="1" applyFont="1" applyFill="1" applyBorder="1" applyAlignment="1">
      <alignment horizontal="right" vertical="center" wrapText="1"/>
    </xf>
    <xf numFmtId="3" fontId="105" fillId="0" borderId="63" xfId="0" applyNumberFormat="1" applyFont="1" applyFill="1" applyBorder="1" applyAlignment="1">
      <alignment horizontal="right" vertical="center" wrapText="1"/>
    </xf>
    <xf numFmtId="3" fontId="105" fillId="0" borderId="37" xfId="0" applyNumberFormat="1" applyFont="1" applyFill="1" applyBorder="1" applyAlignment="1">
      <alignment horizontal="right" vertical="center" wrapText="1"/>
    </xf>
    <xf numFmtId="3" fontId="105" fillId="0" borderId="97" xfId="0" applyNumberFormat="1" applyFont="1" applyFill="1" applyBorder="1" applyAlignment="1">
      <alignment horizontal="right" vertical="center" wrapText="1"/>
    </xf>
    <xf numFmtId="3" fontId="105" fillId="35" borderId="38" xfId="0" applyNumberFormat="1" applyFont="1" applyFill="1" applyBorder="1" applyAlignment="1">
      <alignment horizontal="right" vertical="center" wrapText="1"/>
    </xf>
    <xf numFmtId="3" fontId="105" fillId="0" borderId="38" xfId="0" applyNumberFormat="1" applyFont="1" applyFill="1" applyBorder="1" applyAlignment="1">
      <alignment horizontal="right" vertical="center" wrapText="1"/>
    </xf>
    <xf numFmtId="3" fontId="105" fillId="0" borderId="99" xfId="0" applyNumberFormat="1" applyFont="1" applyFill="1" applyBorder="1" applyAlignment="1">
      <alignment horizontal="right" vertical="center" wrapText="1"/>
    </xf>
    <xf numFmtId="0" fontId="105" fillId="0" borderId="41" xfId="0" applyFont="1" applyBorder="1" applyAlignment="1">
      <alignment/>
    </xf>
    <xf numFmtId="3" fontId="105" fillId="35" borderId="42" xfId="0" applyNumberFormat="1" applyFont="1" applyFill="1" applyBorder="1" applyAlignment="1">
      <alignment horizontal="right" vertical="center" wrapText="1"/>
    </xf>
    <xf numFmtId="3" fontId="105" fillId="0" borderId="42" xfId="0" applyNumberFormat="1" applyFont="1" applyFill="1" applyBorder="1" applyAlignment="1">
      <alignment horizontal="right" vertical="center" wrapText="1"/>
    </xf>
    <xf numFmtId="3" fontId="105" fillId="0" borderId="102" xfId="0" applyNumberFormat="1" applyFont="1" applyFill="1" applyBorder="1" applyAlignment="1">
      <alignment horizontal="right" vertical="center" wrapText="1"/>
    </xf>
    <xf numFmtId="3" fontId="105" fillId="35" borderId="43" xfId="0" applyNumberFormat="1" applyFont="1" applyFill="1" applyBorder="1" applyAlignment="1">
      <alignment horizontal="right" vertical="center" wrapText="1"/>
    </xf>
    <xf numFmtId="0" fontId="105" fillId="0" borderId="54" xfId="0" applyFont="1" applyBorder="1" applyAlignment="1">
      <alignment/>
    </xf>
    <xf numFmtId="3" fontId="105" fillId="0" borderId="35" xfId="0" applyNumberFormat="1" applyFont="1" applyFill="1" applyBorder="1" applyAlignment="1">
      <alignment horizontal="right" vertical="center"/>
    </xf>
    <xf numFmtId="3" fontId="105" fillId="0" borderId="36" xfId="0" applyNumberFormat="1" applyFont="1" applyFill="1" applyBorder="1" applyAlignment="1">
      <alignment horizontal="right" vertical="center"/>
    </xf>
    <xf numFmtId="3" fontId="105" fillId="0" borderId="63" xfId="0" applyNumberFormat="1" applyFont="1" applyFill="1" applyBorder="1" applyAlignment="1">
      <alignment horizontal="right" vertical="center"/>
    </xf>
    <xf numFmtId="3" fontId="105" fillId="0" borderId="74" xfId="0" applyNumberFormat="1" applyFont="1" applyFill="1" applyBorder="1" applyAlignment="1">
      <alignment horizontal="right" vertical="center"/>
    </xf>
    <xf numFmtId="3" fontId="105" fillId="0" borderId="33" xfId="0" applyNumberFormat="1" applyFont="1" applyFill="1" applyBorder="1" applyAlignment="1">
      <alignment horizontal="right" vertical="center"/>
    </xf>
    <xf numFmtId="3" fontId="105" fillId="0" borderId="49" xfId="0" applyNumberFormat="1" applyFont="1" applyFill="1" applyBorder="1" applyAlignment="1">
      <alignment horizontal="right" vertical="center"/>
    </xf>
    <xf numFmtId="3" fontId="32" fillId="0" borderId="22" xfId="0" applyNumberFormat="1" applyFont="1" applyFill="1" applyBorder="1" applyAlignment="1">
      <alignment horizontal="right" vertical="center"/>
    </xf>
    <xf numFmtId="3" fontId="32" fillId="0" borderId="30" xfId="0" applyNumberFormat="1" applyFont="1" applyFill="1" applyBorder="1" applyAlignment="1">
      <alignment horizontal="right" vertical="center"/>
    </xf>
    <xf numFmtId="3" fontId="32" fillId="0" borderId="101" xfId="0" applyNumberFormat="1" applyFont="1" applyFill="1" applyBorder="1" applyAlignment="1">
      <alignment horizontal="right" vertical="center"/>
    </xf>
    <xf numFmtId="3" fontId="32" fillId="0" borderId="29" xfId="0" applyNumberFormat="1" applyFont="1" applyFill="1" applyBorder="1" applyAlignment="1">
      <alignment horizontal="right" vertical="center"/>
    </xf>
    <xf numFmtId="3" fontId="32" fillId="0" borderId="23" xfId="0" applyNumberFormat="1" applyFont="1" applyFill="1" applyBorder="1" applyAlignment="1">
      <alignment horizontal="right" vertical="center"/>
    </xf>
    <xf numFmtId="3" fontId="32" fillId="0" borderId="25" xfId="0" applyNumberFormat="1" applyFont="1" applyFill="1" applyBorder="1" applyAlignment="1">
      <alignment horizontal="right" vertical="center"/>
    </xf>
    <xf numFmtId="3" fontId="32" fillId="0" borderId="56" xfId="0" applyNumberFormat="1" applyFont="1" applyFill="1" applyBorder="1" applyAlignment="1">
      <alignment horizontal="right" vertical="center"/>
    </xf>
    <xf numFmtId="3" fontId="32" fillId="0" borderId="36" xfId="0" applyNumberFormat="1" applyFont="1" applyFill="1" applyBorder="1" applyAlignment="1">
      <alignment horizontal="right" vertical="center"/>
    </xf>
    <xf numFmtId="3" fontId="32" fillId="0" borderId="63" xfId="0" applyNumberFormat="1" applyFont="1" applyFill="1" applyBorder="1" applyAlignment="1">
      <alignment horizontal="right" vertical="center"/>
    </xf>
    <xf numFmtId="3" fontId="32" fillId="0" borderId="35" xfId="0" applyNumberFormat="1" applyFont="1" applyFill="1" applyBorder="1" applyAlignment="1">
      <alignment horizontal="right" vertical="center"/>
    </xf>
    <xf numFmtId="3" fontId="32" fillId="0" borderId="119" xfId="0" applyNumberFormat="1" applyFont="1" applyFill="1" applyBorder="1" applyAlignment="1">
      <alignment horizontal="right" vertical="center"/>
    </xf>
    <xf numFmtId="3" fontId="32" fillId="0" borderId="42" xfId="0" applyNumberFormat="1" applyFont="1" applyFill="1" applyBorder="1" applyAlignment="1">
      <alignment horizontal="right" vertical="center"/>
    </xf>
    <xf numFmtId="3" fontId="32" fillId="0" borderId="43" xfId="0" applyNumberFormat="1" applyFont="1" applyFill="1" applyBorder="1" applyAlignment="1">
      <alignment horizontal="right" vertical="center"/>
    </xf>
    <xf numFmtId="3" fontId="32" fillId="0" borderId="61" xfId="0" applyNumberFormat="1" applyFont="1" applyFill="1" applyBorder="1" applyAlignment="1">
      <alignment horizontal="right" vertical="center"/>
    </xf>
    <xf numFmtId="3" fontId="105" fillId="0" borderId="31" xfId="0" applyNumberFormat="1" applyFont="1" applyFill="1" applyBorder="1" applyAlignment="1">
      <alignment horizontal="right" vertical="center"/>
    </xf>
    <xf numFmtId="3" fontId="105" fillId="0" borderId="101" xfId="0" applyNumberFormat="1" applyFont="1" applyFill="1" applyBorder="1" applyAlignment="1">
      <alignment horizontal="right" vertical="center"/>
    </xf>
    <xf numFmtId="3" fontId="105" fillId="0" borderId="47" xfId="0" applyNumberFormat="1" applyFont="1" applyFill="1" applyBorder="1" applyAlignment="1">
      <alignment horizontal="right" vertical="center"/>
    </xf>
    <xf numFmtId="3" fontId="105" fillId="0" borderId="72" xfId="0" applyNumberFormat="1" applyFont="1" applyFill="1" applyBorder="1" applyAlignment="1">
      <alignment horizontal="right" vertical="center"/>
    </xf>
    <xf numFmtId="3" fontId="105" fillId="0" borderId="45" xfId="0" applyNumberFormat="1" applyFont="1" applyFill="1" applyBorder="1" applyAlignment="1">
      <alignment horizontal="right" vertical="center"/>
    </xf>
    <xf numFmtId="3" fontId="105" fillId="0" borderId="50" xfId="0" applyNumberFormat="1" applyFont="1" applyFill="1" applyBorder="1" applyAlignment="1">
      <alignment horizontal="right" vertical="center"/>
    </xf>
    <xf numFmtId="3" fontId="105" fillId="0" borderId="51" xfId="0" applyNumberFormat="1" applyFont="1" applyFill="1" applyBorder="1" applyAlignment="1">
      <alignment horizontal="right" vertical="center"/>
    </xf>
    <xf numFmtId="3" fontId="105" fillId="0" borderId="37" xfId="0" applyNumberFormat="1" applyFont="1" applyFill="1" applyBorder="1" applyAlignment="1">
      <alignment horizontal="right" vertical="center"/>
    </xf>
    <xf numFmtId="3" fontId="105" fillId="0" borderId="97" xfId="0" applyNumberFormat="1" applyFont="1" applyFill="1" applyBorder="1" applyAlignment="1">
      <alignment horizontal="right" vertical="center"/>
    </xf>
    <xf numFmtId="3" fontId="105" fillId="0" borderId="0" xfId="0" applyNumberFormat="1" applyFont="1" applyFill="1" applyBorder="1" applyAlignment="1">
      <alignment horizontal="right" vertical="center"/>
    </xf>
    <xf numFmtId="3" fontId="105" fillId="0" borderId="53" xfId="0" applyNumberFormat="1" applyFont="1" applyFill="1" applyBorder="1" applyAlignment="1">
      <alignment horizontal="right" vertical="center"/>
    </xf>
    <xf numFmtId="3" fontId="105" fillId="0" borderId="38" xfId="0" applyNumberFormat="1" applyFont="1" applyFill="1" applyBorder="1" applyAlignment="1">
      <alignment horizontal="right" vertical="center"/>
    </xf>
    <xf numFmtId="0" fontId="105" fillId="0" borderId="0" xfId="0" applyFont="1" applyAlignment="1">
      <alignment/>
    </xf>
    <xf numFmtId="3" fontId="105" fillId="0" borderId="43" xfId="0" applyNumberFormat="1" applyFont="1" applyFill="1" applyBorder="1" applyAlignment="1">
      <alignment horizontal="right" vertical="center"/>
    </xf>
    <xf numFmtId="3" fontId="105" fillId="0" borderId="42" xfId="0" applyNumberFormat="1" applyFont="1" applyFill="1" applyBorder="1" applyAlignment="1">
      <alignment horizontal="right" vertical="center"/>
    </xf>
    <xf numFmtId="3" fontId="105" fillId="0" borderId="55" xfId="0" applyNumberFormat="1" applyFont="1" applyFill="1" applyBorder="1" applyAlignment="1">
      <alignment horizontal="right" vertical="center"/>
    </xf>
    <xf numFmtId="3" fontId="105" fillId="0" borderId="40" xfId="0" applyNumberFormat="1" applyFont="1" applyFill="1" applyBorder="1" applyAlignment="1">
      <alignment horizontal="right" vertical="center"/>
    </xf>
    <xf numFmtId="3" fontId="32" fillId="0" borderId="31" xfId="0" applyNumberFormat="1" applyFont="1" applyFill="1" applyBorder="1" applyAlignment="1">
      <alignment horizontal="right" vertical="center"/>
    </xf>
    <xf numFmtId="3" fontId="32" fillId="0" borderId="47" xfId="0" applyNumberFormat="1" applyFont="1" applyFill="1" applyBorder="1" applyAlignment="1">
      <alignment horizontal="right" vertical="center"/>
    </xf>
    <xf numFmtId="3" fontId="32" fillId="0" borderId="72" xfId="0" applyNumberFormat="1" applyFont="1" applyFill="1" applyBorder="1" applyAlignment="1">
      <alignment horizontal="right" vertical="center"/>
    </xf>
    <xf numFmtId="3" fontId="32" fillId="0" borderId="45" xfId="0" applyNumberFormat="1" applyFont="1" applyFill="1" applyBorder="1" applyAlignment="1">
      <alignment horizontal="right" vertical="center"/>
    </xf>
    <xf numFmtId="0" fontId="32" fillId="0" borderId="28" xfId="0" applyFont="1" applyBorder="1" applyAlignment="1">
      <alignment/>
    </xf>
    <xf numFmtId="3" fontId="32" fillId="0" borderId="36" xfId="0" applyNumberFormat="1" applyFont="1" applyFill="1" applyBorder="1" applyAlignment="1">
      <alignment vertical="center"/>
    </xf>
    <xf numFmtId="3" fontId="32" fillId="0" borderId="35" xfId="0" applyNumberFormat="1" applyFont="1" applyFill="1" applyBorder="1" applyAlignment="1">
      <alignment vertical="center"/>
    </xf>
    <xf numFmtId="3" fontId="32" fillId="0" borderId="74" xfId="0" applyNumberFormat="1" applyFont="1" applyFill="1" applyBorder="1" applyAlignment="1">
      <alignment vertical="center"/>
    </xf>
    <xf numFmtId="3" fontId="32" fillId="0" borderId="49" xfId="0" applyNumberFormat="1" applyFont="1" applyFill="1" applyBorder="1" applyAlignment="1">
      <alignment vertical="center"/>
    </xf>
    <xf numFmtId="3" fontId="32" fillId="0" borderId="22" xfId="0" applyNumberFormat="1" applyFont="1" applyFill="1" applyBorder="1" applyAlignment="1">
      <alignment vertical="center"/>
    </xf>
    <xf numFmtId="3" fontId="32" fillId="0" borderId="47" xfId="0" applyNumberFormat="1" applyFont="1" applyFill="1" applyBorder="1" applyAlignment="1">
      <alignment vertical="center"/>
    </xf>
    <xf numFmtId="3" fontId="32" fillId="0" borderId="31" xfId="0" applyNumberFormat="1" applyFont="1" applyFill="1" applyBorder="1" applyAlignment="1">
      <alignment vertical="center"/>
    </xf>
    <xf numFmtId="3" fontId="32" fillId="0" borderId="101" xfId="0" applyNumberFormat="1" applyFont="1" applyFill="1" applyBorder="1" applyAlignment="1">
      <alignment vertical="center"/>
    </xf>
    <xf numFmtId="3" fontId="32" fillId="0" borderId="72" xfId="0" applyNumberFormat="1" applyFont="1" applyFill="1" applyBorder="1" applyAlignment="1">
      <alignment vertical="center"/>
    </xf>
    <xf numFmtId="3" fontId="32" fillId="0" borderId="45" xfId="0" applyNumberFormat="1" applyFont="1" applyFill="1" applyBorder="1" applyAlignment="1">
      <alignment vertical="center"/>
    </xf>
    <xf numFmtId="3" fontId="105" fillId="0" borderId="51" xfId="0" applyNumberFormat="1" applyFont="1" applyFill="1" applyBorder="1" applyAlignment="1">
      <alignment vertical="center"/>
    </xf>
    <xf numFmtId="3" fontId="105" fillId="0" borderId="37" xfId="0" applyNumberFormat="1" applyFont="1" applyFill="1" applyBorder="1" applyAlignment="1">
      <alignment vertical="center"/>
    </xf>
    <xf numFmtId="3" fontId="105" fillId="0" borderId="102" xfId="0" applyNumberFormat="1" applyFont="1" applyFill="1" applyBorder="1" applyAlignment="1">
      <alignment vertical="center"/>
    </xf>
    <xf numFmtId="3" fontId="105" fillId="0" borderId="97" xfId="0" applyNumberFormat="1" applyFont="1" applyFill="1" applyBorder="1" applyAlignment="1">
      <alignment vertical="center"/>
    </xf>
    <xf numFmtId="3" fontId="105" fillId="0" borderId="49" xfId="0" applyNumberFormat="1" applyFont="1" applyFill="1" applyBorder="1" applyAlignment="1">
      <alignment vertical="center"/>
    </xf>
    <xf numFmtId="3" fontId="32" fillId="0" borderId="19" xfId="0" applyNumberFormat="1" applyFont="1" applyFill="1" applyBorder="1" applyAlignment="1">
      <alignment vertical="center"/>
    </xf>
    <xf numFmtId="0" fontId="105" fillId="0" borderId="21" xfId="0" applyFont="1" applyBorder="1" applyAlignment="1">
      <alignment/>
    </xf>
    <xf numFmtId="3" fontId="105" fillId="0" borderId="36" xfId="0" applyNumberFormat="1" applyFont="1" applyFill="1" applyBorder="1" applyAlignment="1">
      <alignment vertical="center"/>
    </xf>
    <xf numFmtId="3" fontId="105" fillId="0" borderId="63" xfId="0" applyNumberFormat="1" applyFont="1" applyFill="1" applyBorder="1" applyAlignment="1">
      <alignment vertical="center"/>
    </xf>
    <xf numFmtId="3" fontId="105" fillId="0" borderId="35" xfId="0" applyNumberFormat="1" applyFont="1" applyFill="1" applyBorder="1" applyAlignment="1">
      <alignment vertical="center"/>
    </xf>
    <xf numFmtId="3" fontId="105" fillId="0" borderId="74" xfId="0" applyNumberFormat="1" applyFont="1" applyFill="1" applyBorder="1" applyAlignment="1">
      <alignment vertical="center"/>
    </xf>
    <xf numFmtId="3" fontId="105" fillId="0" borderId="33" xfId="0" applyNumberFormat="1" applyFont="1" applyFill="1" applyBorder="1" applyAlignment="1">
      <alignment vertical="center"/>
    </xf>
    <xf numFmtId="3" fontId="32" fillId="0" borderId="22" xfId="0" applyNumberFormat="1" applyFont="1" applyBorder="1" applyAlignment="1">
      <alignment vertical="center"/>
    </xf>
    <xf numFmtId="3" fontId="105" fillId="0" borderId="47" xfId="0" applyNumberFormat="1" applyFont="1" applyFill="1" applyBorder="1" applyAlignment="1">
      <alignment vertical="center"/>
    </xf>
    <xf numFmtId="3" fontId="105" fillId="0" borderId="31" xfId="0" applyNumberFormat="1" applyFont="1" applyFill="1" applyBorder="1" applyAlignment="1">
      <alignment vertical="center"/>
    </xf>
    <xf numFmtId="3" fontId="105" fillId="0" borderId="101" xfId="0" applyNumberFormat="1" applyFont="1" applyFill="1" applyBorder="1" applyAlignment="1">
      <alignment vertical="center"/>
    </xf>
    <xf numFmtId="3" fontId="32" fillId="0" borderId="23" xfId="0" applyNumberFormat="1" applyFont="1" applyFill="1" applyBorder="1" applyAlignment="1">
      <alignment vertical="center"/>
    </xf>
    <xf numFmtId="3" fontId="32" fillId="0" borderId="87" xfId="0" applyNumberFormat="1" applyFont="1" applyFill="1" applyBorder="1" applyAlignment="1">
      <alignment vertical="center"/>
    </xf>
    <xf numFmtId="3" fontId="32" fillId="0" borderId="87" xfId="0" applyNumberFormat="1" applyFont="1" applyFill="1" applyBorder="1" applyAlignment="1">
      <alignment horizontal="right" vertical="center"/>
    </xf>
    <xf numFmtId="3" fontId="105" fillId="0" borderId="51" xfId="0" applyNumberFormat="1" applyFont="1" applyBorder="1" applyAlignment="1">
      <alignment vertical="center"/>
    </xf>
    <xf numFmtId="3" fontId="105" fillId="0" borderId="37" xfId="0" applyNumberFormat="1" applyFont="1" applyBorder="1" applyAlignment="1">
      <alignment vertical="center"/>
    </xf>
    <xf numFmtId="3" fontId="105" fillId="0" borderId="102" xfId="0" applyNumberFormat="1" applyFont="1" applyBorder="1" applyAlignment="1">
      <alignment vertical="center"/>
    </xf>
    <xf numFmtId="3" fontId="32" fillId="0" borderId="67" xfId="0" applyNumberFormat="1" applyFont="1" applyBorder="1" applyAlignment="1">
      <alignment vertical="center"/>
    </xf>
    <xf numFmtId="3" fontId="32" fillId="0" borderId="60" xfId="0" applyNumberFormat="1" applyFont="1" applyBorder="1" applyAlignment="1">
      <alignment vertical="center"/>
    </xf>
    <xf numFmtId="3" fontId="32" fillId="0" borderId="68" xfId="0" applyNumberFormat="1" applyFont="1" applyBorder="1" applyAlignment="1">
      <alignment vertical="center"/>
    </xf>
    <xf numFmtId="3" fontId="32" fillId="0" borderId="51" xfId="0" applyNumberFormat="1" applyFont="1" applyBorder="1" applyAlignment="1">
      <alignment vertical="center"/>
    </xf>
    <xf numFmtId="3" fontId="32" fillId="0" borderId="37" xfId="0" applyNumberFormat="1" applyFont="1" applyBorder="1" applyAlignment="1">
      <alignment vertical="center"/>
    </xf>
    <xf numFmtId="0" fontId="45" fillId="0" borderId="120" xfId="93" applyFont="1" applyBorder="1" applyAlignment="1">
      <alignment vertical="center"/>
      <protection/>
    </xf>
    <xf numFmtId="0" fontId="26" fillId="0" borderId="27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3" fontId="105" fillId="0" borderId="98" xfId="0" applyNumberFormat="1" applyFont="1" applyFill="1" applyBorder="1" applyAlignment="1">
      <alignment horizontal="right" vertical="center"/>
    </xf>
    <xf numFmtId="0" fontId="105" fillId="0" borderId="103" xfId="0" applyFont="1" applyBorder="1" applyAlignment="1">
      <alignment/>
    </xf>
    <xf numFmtId="49" fontId="27" fillId="0" borderId="52" xfId="0" applyNumberFormat="1" applyFont="1" applyFill="1" applyBorder="1" applyAlignment="1">
      <alignment horizontal="left" vertical="center" wrapText="1"/>
    </xf>
    <xf numFmtId="3" fontId="105" fillId="35" borderId="47" xfId="0" applyNumberFormat="1" applyFont="1" applyFill="1" applyBorder="1" applyAlignment="1">
      <alignment horizontal="right" vertical="center" wrapText="1"/>
    </xf>
    <xf numFmtId="3" fontId="105" fillId="0" borderId="31" xfId="0" applyNumberFormat="1" applyFont="1" applyFill="1" applyBorder="1" applyAlignment="1">
      <alignment horizontal="right" vertical="center" wrapText="1"/>
    </xf>
    <xf numFmtId="3" fontId="105" fillId="0" borderId="101" xfId="0" applyNumberFormat="1" applyFont="1" applyFill="1" applyBorder="1" applyAlignment="1">
      <alignment horizontal="right" vertical="center" wrapText="1"/>
    </xf>
    <xf numFmtId="3" fontId="105" fillId="0" borderId="72" xfId="0" applyNumberFormat="1" applyFont="1" applyFill="1" applyBorder="1" applyAlignment="1">
      <alignment horizontal="right" vertical="center" wrapText="1"/>
    </xf>
    <xf numFmtId="0" fontId="105" fillId="0" borderId="46" xfId="0" applyFont="1" applyBorder="1" applyAlignment="1">
      <alignment/>
    </xf>
    <xf numFmtId="3" fontId="105" fillId="35" borderId="27" xfId="0" applyNumberFormat="1" applyFont="1" applyFill="1" applyBorder="1" applyAlignment="1">
      <alignment horizontal="right" vertical="center" wrapText="1"/>
    </xf>
    <xf numFmtId="3" fontId="105" fillId="35" borderId="28" xfId="0" applyNumberFormat="1" applyFont="1" applyFill="1" applyBorder="1" applyAlignment="1">
      <alignment horizontal="right" vertical="center" wrapText="1"/>
    </xf>
    <xf numFmtId="3" fontId="105" fillId="35" borderId="34" xfId="0" applyNumberFormat="1" applyFont="1" applyFill="1" applyBorder="1" applyAlignment="1">
      <alignment horizontal="right" vertical="center" wrapText="1"/>
    </xf>
    <xf numFmtId="3" fontId="105" fillId="35" borderId="54" xfId="0" applyNumberFormat="1" applyFont="1" applyFill="1" applyBorder="1" applyAlignment="1">
      <alignment horizontal="right" vertical="center" wrapText="1"/>
    </xf>
    <xf numFmtId="3" fontId="105" fillId="0" borderId="28" xfId="0" applyNumberFormat="1" applyFont="1" applyFill="1" applyBorder="1" applyAlignment="1">
      <alignment vertical="center"/>
    </xf>
    <xf numFmtId="3" fontId="105" fillId="0" borderId="34" xfId="0" applyNumberFormat="1" applyFont="1" applyFill="1" applyBorder="1" applyAlignment="1">
      <alignment vertical="center"/>
    </xf>
    <xf numFmtId="3" fontId="105" fillId="0" borderId="54" xfId="0" applyNumberFormat="1" applyFont="1" applyFill="1" applyBorder="1" applyAlignment="1">
      <alignment vertical="center"/>
    </xf>
    <xf numFmtId="0" fontId="31" fillId="0" borderId="87" xfId="97" applyFont="1" applyFill="1" applyBorder="1" applyAlignment="1" applyProtection="1">
      <alignment horizontal="left" vertical="center" wrapText="1"/>
      <protection/>
    </xf>
    <xf numFmtId="164" fontId="31" fillId="0" borderId="23" xfId="97" applyNumberFormat="1" applyFont="1" applyFill="1" applyBorder="1" applyAlignment="1" applyProtection="1">
      <alignment horizontal="right" vertical="center" wrapText="1"/>
      <protection/>
    </xf>
    <xf numFmtId="0" fontId="16" fillId="0" borderId="0" xfId="97" applyFont="1" applyFill="1">
      <alignment/>
      <protection/>
    </xf>
    <xf numFmtId="3" fontId="16" fillId="0" borderId="0" xfId="97" applyNumberFormat="1" applyFont="1" applyFill="1" applyBorder="1">
      <alignment/>
      <protection/>
    </xf>
    <xf numFmtId="164" fontId="16" fillId="0" borderId="0" xfId="97" applyNumberFormat="1" applyFont="1" applyFill="1" applyBorder="1">
      <alignment/>
      <protection/>
    </xf>
    <xf numFmtId="164" fontId="52" fillId="0" borderId="0" xfId="97" applyNumberFormat="1" applyFont="1" applyFill="1" applyBorder="1" applyAlignment="1" applyProtection="1">
      <alignment horizontal="left" vertical="center"/>
      <protection/>
    </xf>
    <xf numFmtId="0" fontId="16" fillId="0" borderId="100" xfId="97" applyFont="1" applyFill="1" applyBorder="1" applyAlignment="1" applyProtection="1">
      <alignment horizontal="left" vertical="center" wrapText="1"/>
      <protection/>
    </xf>
    <xf numFmtId="164" fontId="31" fillId="0" borderId="30" xfId="97" applyNumberFormat="1" applyFont="1" applyFill="1" applyBorder="1" applyAlignment="1" applyProtection="1">
      <alignment horizontal="right" vertical="center" wrapText="1"/>
      <protection/>
    </xf>
    <xf numFmtId="0" fontId="16" fillId="0" borderId="63" xfId="97" applyFont="1" applyFill="1" applyBorder="1" applyAlignment="1" applyProtection="1">
      <alignment horizontal="left" vertical="center" wrapText="1"/>
      <protection/>
    </xf>
    <xf numFmtId="164" fontId="31" fillId="0" borderId="36" xfId="97" applyNumberFormat="1" applyFont="1" applyFill="1" applyBorder="1" applyAlignment="1" applyProtection="1">
      <alignment horizontal="right" vertical="center" wrapText="1"/>
      <protection/>
    </xf>
    <xf numFmtId="0" fontId="16" fillId="0" borderId="121" xfId="97" applyFont="1" applyFill="1" applyBorder="1" applyAlignment="1" applyProtection="1">
      <alignment horizontal="left" vertical="center" wrapText="1"/>
      <protection/>
    </xf>
    <xf numFmtId="164" fontId="31" fillId="0" borderId="62" xfId="97" applyNumberFormat="1" applyFont="1" applyFill="1" applyBorder="1" applyAlignment="1" applyProtection="1">
      <alignment horizontal="right" vertical="center" wrapText="1"/>
      <protection/>
    </xf>
    <xf numFmtId="49" fontId="16" fillId="0" borderId="0" xfId="97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97" applyFont="1" applyFill="1" applyBorder="1" applyAlignment="1" applyProtection="1">
      <alignment horizontal="left" indent="5"/>
      <protection/>
    </xf>
    <xf numFmtId="3" fontId="16" fillId="0" borderId="0" xfId="97" applyNumberFormat="1" applyFont="1" applyFill="1" applyBorder="1" applyAlignment="1" applyProtection="1">
      <alignment horizontal="right" vertical="center" wrapText="1"/>
      <protection/>
    </xf>
    <xf numFmtId="0" fontId="26" fillId="0" borderId="0" xfId="0" applyFont="1" applyAlignment="1">
      <alignment/>
    </xf>
    <xf numFmtId="164" fontId="52" fillId="0" borderId="61" xfId="97" applyNumberFormat="1" applyFont="1" applyFill="1" applyBorder="1" applyAlignment="1" applyProtection="1">
      <alignment horizontal="left" vertical="center"/>
      <protection/>
    </xf>
    <xf numFmtId="3" fontId="31" fillId="0" borderId="30" xfId="97" applyNumberFormat="1" applyFont="1" applyFill="1" applyBorder="1" applyAlignment="1" applyProtection="1">
      <alignment horizontal="right" vertical="center" wrapText="1"/>
      <protection/>
    </xf>
    <xf numFmtId="3" fontId="31" fillId="0" borderId="36" xfId="97" applyNumberFormat="1" applyFont="1" applyFill="1" applyBorder="1" applyAlignment="1" applyProtection="1">
      <alignment horizontal="right" vertical="center" wrapText="1"/>
      <protection/>
    </xf>
    <xf numFmtId="0" fontId="16" fillId="0" borderId="64" xfId="97" applyFont="1" applyFill="1" applyBorder="1" applyAlignment="1" applyProtection="1">
      <alignment horizontal="left" vertical="center" wrapText="1"/>
      <protection/>
    </xf>
    <xf numFmtId="3" fontId="31" fillId="0" borderId="42" xfId="97" applyNumberFormat="1" applyFont="1" applyFill="1" applyBorder="1" applyAlignment="1" applyProtection="1">
      <alignment horizontal="right" vertical="center" wrapText="1"/>
      <protection/>
    </xf>
    <xf numFmtId="3" fontId="16" fillId="0" borderId="0" xfId="97" applyNumberFormat="1" applyFont="1" applyFill="1">
      <alignment/>
      <protection/>
    </xf>
    <xf numFmtId="0" fontId="52" fillId="0" borderId="0" xfId="97" applyFont="1" applyFill="1" applyBorder="1" applyAlignment="1">
      <alignment horizontal="left"/>
      <protection/>
    </xf>
    <xf numFmtId="0" fontId="31" fillId="0" borderId="30" xfId="97" applyFont="1" applyFill="1" applyBorder="1" applyAlignment="1">
      <alignment horizontal="left"/>
      <protection/>
    </xf>
    <xf numFmtId="3" fontId="31" fillId="0" borderId="30" xfId="97" applyNumberFormat="1" applyFont="1" applyFill="1" applyBorder="1">
      <alignment/>
      <protection/>
    </xf>
    <xf numFmtId="3" fontId="14" fillId="0" borderId="76" xfId="93" applyNumberFormat="1" applyFont="1" applyFill="1" applyBorder="1" applyAlignment="1">
      <alignment vertical="center"/>
      <protection/>
    </xf>
    <xf numFmtId="3" fontId="14" fillId="0" borderId="122" xfId="93" applyNumberFormat="1" applyBorder="1" applyAlignment="1">
      <alignment vertical="center"/>
      <protection/>
    </xf>
    <xf numFmtId="3" fontId="14" fillId="0" borderId="123" xfId="93" applyNumberFormat="1" applyBorder="1" applyAlignment="1">
      <alignment vertical="center"/>
      <protection/>
    </xf>
    <xf numFmtId="3" fontId="45" fillId="0" borderId="124" xfId="93" applyNumberFormat="1" applyFont="1" applyBorder="1" applyAlignment="1">
      <alignment vertical="center"/>
      <protection/>
    </xf>
    <xf numFmtId="3" fontId="14" fillId="0" borderId="125" xfId="93" applyNumberFormat="1" applyBorder="1" applyAlignment="1">
      <alignment vertical="center"/>
      <protection/>
    </xf>
    <xf numFmtId="3" fontId="45" fillId="0" borderId="126" xfId="93" applyNumberFormat="1" applyFont="1" applyBorder="1" applyAlignment="1">
      <alignment vertical="center"/>
      <protection/>
    </xf>
    <xf numFmtId="3" fontId="45" fillId="0" borderId="107" xfId="93" applyNumberFormat="1" applyFont="1" applyBorder="1" applyAlignment="1">
      <alignment vertical="center"/>
      <protection/>
    </xf>
    <xf numFmtId="3" fontId="14" fillId="0" borderId="107" xfId="93" applyNumberFormat="1" applyBorder="1" applyAlignment="1">
      <alignment vertical="center"/>
      <protection/>
    </xf>
    <xf numFmtId="3" fontId="14" fillId="0" borderId="76" xfId="93" applyNumberFormat="1" applyBorder="1" applyAlignment="1">
      <alignment vertical="center"/>
      <protection/>
    </xf>
    <xf numFmtId="3" fontId="14" fillId="0" borderId="24" xfId="93" applyNumberFormat="1" applyBorder="1" applyAlignment="1">
      <alignment vertical="center"/>
      <protection/>
    </xf>
    <xf numFmtId="3" fontId="14" fillId="0" borderId="79" xfId="93" applyNumberFormat="1" applyBorder="1" applyAlignment="1">
      <alignment vertical="center"/>
      <protection/>
    </xf>
    <xf numFmtId="3" fontId="32" fillId="35" borderId="0" xfId="0" applyNumberFormat="1" applyFont="1" applyFill="1" applyBorder="1" applyAlignment="1">
      <alignment horizontal="right" vertical="center" wrapText="1"/>
    </xf>
    <xf numFmtId="3" fontId="105" fillId="35" borderId="0" xfId="0" applyNumberFormat="1" applyFont="1" applyFill="1" applyBorder="1" applyAlignment="1">
      <alignment horizontal="right" vertical="center" wrapText="1"/>
    </xf>
    <xf numFmtId="3" fontId="105" fillId="0" borderId="0" xfId="0" applyNumberFormat="1" applyFont="1" applyFill="1" applyBorder="1" applyAlignment="1">
      <alignment horizontal="right" vertical="center" wrapText="1"/>
    </xf>
    <xf numFmtId="3" fontId="32" fillId="0" borderId="0" xfId="0" applyNumberFormat="1" applyFont="1" applyFill="1" applyBorder="1" applyAlignment="1">
      <alignment horizontal="right" vertical="center"/>
    </xf>
    <xf numFmtId="3" fontId="105" fillId="0" borderId="0" xfId="0" applyNumberFormat="1" applyFont="1" applyFill="1" applyBorder="1" applyAlignment="1">
      <alignment vertical="center"/>
    </xf>
    <xf numFmtId="3" fontId="32" fillId="0" borderId="0" xfId="0" applyNumberFormat="1" applyFont="1" applyFill="1" applyBorder="1" applyAlignment="1">
      <alignment vertical="center"/>
    </xf>
    <xf numFmtId="3" fontId="32" fillId="0" borderId="0" xfId="0" applyNumberFormat="1" applyFont="1" applyBorder="1" applyAlignment="1">
      <alignment vertical="center"/>
    </xf>
    <xf numFmtId="49" fontId="27" fillId="0" borderId="26" xfId="0" applyNumberFormat="1" applyFont="1" applyFill="1" applyBorder="1" applyAlignment="1">
      <alignment horizontal="left" vertical="center" wrapText="1"/>
    </xf>
    <xf numFmtId="3" fontId="26" fillId="35" borderId="53" xfId="0" applyNumberFormat="1" applyFont="1" applyFill="1" applyBorder="1" applyAlignment="1">
      <alignment horizontal="right" vertical="center" wrapText="1"/>
    </xf>
    <xf numFmtId="3" fontId="26" fillId="0" borderId="64" xfId="0" applyNumberFormat="1" applyFont="1" applyFill="1" applyBorder="1" applyAlignment="1">
      <alignment horizontal="right" vertical="center"/>
    </xf>
    <xf numFmtId="0" fontId="0" fillId="0" borderId="55" xfId="0" applyFont="1" applyBorder="1" applyAlignment="1">
      <alignment/>
    </xf>
    <xf numFmtId="3" fontId="26" fillId="35" borderId="100" xfId="0" applyNumberFormat="1" applyFont="1" applyFill="1" applyBorder="1" applyAlignment="1">
      <alignment horizontal="right" vertical="center" wrapText="1"/>
    </xf>
    <xf numFmtId="3" fontId="26" fillId="0" borderId="68" xfId="0" applyNumberFormat="1" applyFont="1" applyFill="1" applyBorder="1" applyAlignment="1">
      <alignment horizontal="right" vertical="center"/>
    </xf>
    <xf numFmtId="0" fontId="28" fillId="0" borderId="24" xfId="0" applyFont="1" applyBorder="1" applyAlignment="1">
      <alignment/>
    </xf>
    <xf numFmtId="3" fontId="26" fillId="35" borderId="28" xfId="0" applyNumberFormat="1" applyFont="1" applyFill="1" applyBorder="1" applyAlignment="1">
      <alignment horizontal="right" vertical="center" wrapText="1"/>
    </xf>
    <xf numFmtId="3" fontId="26" fillId="35" borderId="34" xfId="0" applyNumberFormat="1" applyFont="1" applyFill="1" applyBorder="1" applyAlignment="1">
      <alignment horizontal="right" vertical="center" wrapText="1"/>
    </xf>
    <xf numFmtId="3" fontId="26" fillId="35" borderId="54" xfId="0" applyNumberFormat="1" applyFont="1" applyFill="1" applyBorder="1" applyAlignment="1">
      <alignment horizontal="right" vertical="center" wrapText="1"/>
    </xf>
    <xf numFmtId="3" fontId="25" fillId="0" borderId="107" xfId="0" applyNumberFormat="1" applyFont="1" applyBorder="1" applyAlignment="1">
      <alignment vertical="center"/>
    </xf>
    <xf numFmtId="3" fontId="25" fillId="0" borderId="127" xfId="0" applyNumberFormat="1" applyFont="1" applyBorder="1" applyAlignment="1">
      <alignment vertical="center"/>
    </xf>
    <xf numFmtId="3" fontId="21" fillId="0" borderId="106" xfId="0" applyNumberFormat="1" applyFont="1" applyBorder="1" applyAlignment="1">
      <alignment vertical="center"/>
    </xf>
    <xf numFmtId="3" fontId="21" fillId="0" borderId="128" xfId="0" applyNumberFormat="1" applyFont="1" applyBorder="1" applyAlignment="1">
      <alignment vertical="center"/>
    </xf>
    <xf numFmtId="3" fontId="21" fillId="0" borderId="129" xfId="0" applyNumberFormat="1" applyFont="1" applyBorder="1" applyAlignment="1">
      <alignment vertical="center"/>
    </xf>
    <xf numFmtId="3" fontId="21" fillId="0" borderId="127" xfId="0" applyNumberFormat="1" applyFont="1" applyBorder="1" applyAlignment="1">
      <alignment vertical="center"/>
    </xf>
    <xf numFmtId="3" fontId="25" fillId="0" borderId="106" xfId="0" applyNumberFormat="1" applyFont="1" applyBorder="1" applyAlignment="1">
      <alignment vertical="center"/>
    </xf>
    <xf numFmtId="3" fontId="25" fillId="0" borderId="128" xfId="0" applyNumberFormat="1" applyFont="1" applyBorder="1" applyAlignment="1">
      <alignment vertical="center"/>
    </xf>
    <xf numFmtId="3" fontId="25" fillId="0" borderId="130" xfId="0" applyNumberFormat="1" applyFont="1" applyBorder="1" applyAlignment="1">
      <alignment vertical="center"/>
    </xf>
    <xf numFmtId="3" fontId="26" fillId="0" borderId="28" xfId="0" applyNumberFormat="1" applyFont="1" applyFill="1" applyBorder="1" applyAlignment="1">
      <alignment vertical="center"/>
    </xf>
    <xf numFmtId="3" fontId="26" fillId="0" borderId="34" xfId="0" applyNumberFormat="1" applyFont="1" applyFill="1" applyBorder="1" applyAlignment="1">
      <alignment vertical="center"/>
    </xf>
    <xf numFmtId="3" fontId="26" fillId="0" borderId="54" xfId="0" applyNumberFormat="1" applyFont="1" applyFill="1" applyBorder="1" applyAlignment="1">
      <alignment vertical="center"/>
    </xf>
    <xf numFmtId="0" fontId="28" fillId="0" borderId="107" xfId="0" applyFont="1" applyFill="1" applyBorder="1" applyAlignment="1">
      <alignment vertical="center" wrapText="1"/>
    </xf>
    <xf numFmtId="3" fontId="77" fillId="0" borderId="65" xfId="96" applyNumberFormat="1" applyFont="1" applyBorder="1" applyAlignment="1">
      <alignment vertical="center"/>
      <protection/>
    </xf>
    <xf numFmtId="3" fontId="77" fillId="0" borderId="121" xfId="96" applyNumberFormat="1" applyFont="1" applyBorder="1" applyAlignment="1">
      <alignment vertical="center"/>
      <protection/>
    </xf>
    <xf numFmtId="3" fontId="77" fillId="0" borderId="112" xfId="96" applyNumberFormat="1" applyFont="1" applyBorder="1" applyAlignment="1">
      <alignment vertical="center"/>
      <protection/>
    </xf>
    <xf numFmtId="3" fontId="77" fillId="0" borderId="62" xfId="96" applyNumberFormat="1" applyFont="1" applyBorder="1" applyAlignment="1">
      <alignment vertical="center"/>
      <protection/>
    </xf>
    <xf numFmtId="3" fontId="77" fillId="0" borderId="79" xfId="96" applyNumberFormat="1" applyFont="1" applyBorder="1" applyAlignment="1">
      <alignment vertical="center"/>
      <protection/>
    </xf>
    <xf numFmtId="10" fontId="77" fillId="0" borderId="78" xfId="96" applyNumberFormat="1" applyFont="1" applyBorder="1" applyAlignment="1">
      <alignment vertical="center"/>
      <protection/>
    </xf>
    <xf numFmtId="3" fontId="14" fillId="0" borderId="21" xfId="93" applyNumberFormat="1" applyBorder="1">
      <alignment/>
      <protection/>
    </xf>
    <xf numFmtId="3" fontId="14" fillId="0" borderId="24" xfId="93" applyNumberFormat="1" applyBorder="1">
      <alignment/>
      <protection/>
    </xf>
    <xf numFmtId="3" fontId="14" fillId="0" borderId="24" xfId="93" applyNumberFormat="1" applyBorder="1" applyAlignment="1">
      <alignment vertical="center" wrapText="1"/>
      <protection/>
    </xf>
    <xf numFmtId="3" fontId="79" fillId="0" borderId="79" xfId="93" applyNumberFormat="1" applyFont="1" applyBorder="1" applyAlignment="1">
      <alignment horizontal="center" vertical="center"/>
      <protection/>
    </xf>
    <xf numFmtId="1" fontId="83" fillId="0" borderId="36" xfId="93" applyNumberFormat="1" applyFont="1" applyBorder="1" applyAlignment="1">
      <alignment horizontal="right" vertical="center" wrapText="1"/>
      <protection/>
    </xf>
    <xf numFmtId="3" fontId="88" fillId="0" borderId="51" xfId="93" applyNumberFormat="1" applyFont="1" applyFill="1" applyBorder="1" applyAlignment="1">
      <alignment horizontal="right"/>
      <protection/>
    </xf>
    <xf numFmtId="3" fontId="88" fillId="0" borderId="37" xfId="93" applyNumberFormat="1" applyFont="1" applyFill="1" applyBorder="1" applyAlignment="1">
      <alignment horizontal="right"/>
      <protection/>
    </xf>
    <xf numFmtId="3" fontId="88" fillId="0" borderId="97" xfId="93" applyNumberFormat="1" applyFont="1" applyFill="1" applyBorder="1" applyAlignment="1">
      <alignment horizontal="right"/>
      <protection/>
    </xf>
    <xf numFmtId="3" fontId="88" fillId="0" borderId="51" xfId="93" applyNumberFormat="1" applyFont="1" applyBorder="1" applyAlignment="1">
      <alignment horizontal="right"/>
      <protection/>
    </xf>
    <xf numFmtId="3" fontId="87" fillId="0" borderId="47" xfId="93" applyNumberFormat="1" applyFont="1" applyBorder="1" applyAlignment="1">
      <alignment vertical="center"/>
      <protection/>
    </xf>
    <xf numFmtId="10" fontId="87" fillId="0" borderId="81" xfId="93" applyNumberFormat="1" applyFont="1" applyFill="1" applyBorder="1" applyAlignment="1">
      <alignment vertical="center"/>
      <protection/>
    </xf>
    <xf numFmtId="3" fontId="87" fillId="0" borderId="45" xfId="93" applyNumberFormat="1" applyFont="1" applyFill="1" applyBorder="1" applyAlignment="1">
      <alignment vertical="center"/>
      <protection/>
    </xf>
    <xf numFmtId="3" fontId="14" fillId="0" borderId="50" xfId="93" applyNumberFormat="1" applyFont="1" applyFill="1" applyBorder="1" applyAlignment="1">
      <alignment vertical="center"/>
      <protection/>
    </xf>
    <xf numFmtId="3" fontId="87" fillId="0" borderId="115" xfId="93" applyNumberFormat="1" applyFont="1" applyFill="1" applyBorder="1" applyAlignment="1">
      <alignment vertical="center"/>
      <protection/>
    </xf>
    <xf numFmtId="3" fontId="87" fillId="0" borderId="131" xfId="93" applyNumberFormat="1" applyFont="1" applyFill="1" applyBorder="1" applyAlignment="1">
      <alignment vertical="center"/>
      <protection/>
    </xf>
    <xf numFmtId="3" fontId="87" fillId="0" borderId="132" xfId="93" applyNumberFormat="1" applyFont="1" applyFill="1" applyBorder="1" applyAlignment="1">
      <alignment vertical="center"/>
      <protection/>
    </xf>
    <xf numFmtId="3" fontId="87" fillId="0" borderId="33" xfId="93" applyNumberFormat="1" applyFont="1" applyFill="1" applyBorder="1" applyAlignment="1">
      <alignment vertical="center"/>
      <protection/>
    </xf>
    <xf numFmtId="3" fontId="82" fillId="0" borderId="50" xfId="93" applyNumberFormat="1" applyFont="1" applyFill="1" applyBorder="1" applyAlignment="1">
      <alignment vertical="center"/>
      <protection/>
    </xf>
    <xf numFmtId="3" fontId="14" fillId="0" borderId="88" xfId="93" applyNumberFormat="1" applyFont="1" applyFill="1" applyBorder="1" applyAlignment="1">
      <alignment vertical="center"/>
      <protection/>
    </xf>
    <xf numFmtId="3" fontId="14" fillId="0" borderId="24" xfId="93" applyNumberFormat="1" applyFont="1" applyFill="1" applyBorder="1" applyAlignment="1">
      <alignment vertical="center"/>
      <protection/>
    </xf>
    <xf numFmtId="3" fontId="40" fillId="0" borderId="129" xfId="97" applyNumberFormat="1" applyFont="1" applyFill="1" applyBorder="1" applyAlignment="1">
      <alignment vertical="center"/>
      <protection/>
    </xf>
    <xf numFmtId="3" fontId="40" fillId="0" borderId="106" xfId="97" applyNumberFormat="1" applyFont="1" applyFill="1" applyBorder="1" applyAlignment="1">
      <alignment vertical="center"/>
      <protection/>
    </xf>
    <xf numFmtId="3" fontId="40" fillId="0" borderId="128" xfId="97" applyNumberFormat="1" applyFont="1" applyFill="1" applyBorder="1" applyAlignment="1">
      <alignment vertical="center"/>
      <protection/>
    </xf>
    <xf numFmtId="3" fontId="31" fillId="0" borderId="105" xfId="97" applyNumberFormat="1" applyFont="1" applyFill="1" applyBorder="1" applyAlignment="1">
      <alignment vertical="center"/>
      <protection/>
    </xf>
    <xf numFmtId="0" fontId="19" fillId="52" borderId="19" xfId="92" applyFont="1" applyFill="1" applyBorder="1">
      <alignment/>
      <protection/>
    </xf>
    <xf numFmtId="3" fontId="19" fillId="52" borderId="23" xfId="92" applyNumberFormat="1" applyFont="1" applyFill="1" applyBorder="1">
      <alignment/>
      <protection/>
    </xf>
    <xf numFmtId="3" fontId="19" fillId="52" borderId="24" xfId="92" applyNumberFormat="1" applyFont="1" applyFill="1" applyBorder="1">
      <alignment/>
      <protection/>
    </xf>
    <xf numFmtId="3" fontId="19" fillId="52" borderId="21" xfId="92" applyNumberFormat="1" applyFont="1" applyFill="1" applyBorder="1">
      <alignment/>
      <protection/>
    </xf>
    <xf numFmtId="3" fontId="105" fillId="35" borderId="101" xfId="0" applyNumberFormat="1" applyFont="1" applyFill="1" applyBorder="1" applyAlignment="1">
      <alignment horizontal="right" vertical="center" wrapText="1"/>
    </xf>
    <xf numFmtId="3" fontId="105" fillId="35" borderId="46" xfId="0" applyNumberFormat="1" applyFont="1" applyFill="1" applyBorder="1" applyAlignment="1">
      <alignment horizontal="right" vertical="center" wrapText="1"/>
    </xf>
    <xf numFmtId="3" fontId="105" fillId="35" borderId="45" xfId="0" applyNumberFormat="1" applyFont="1" applyFill="1" applyBorder="1" applyAlignment="1">
      <alignment horizontal="right" vertical="center" wrapText="1"/>
    </xf>
    <xf numFmtId="0" fontId="14" fillId="0" borderId="0" xfId="94">
      <alignment/>
      <protection/>
    </xf>
    <xf numFmtId="0" fontId="14" fillId="0" borderId="0" xfId="94" applyAlignment="1">
      <alignment horizontal="left" wrapText="1"/>
      <protection/>
    </xf>
    <xf numFmtId="0" fontId="14" fillId="0" borderId="0" xfId="94" applyAlignment="1">
      <alignment wrapText="1"/>
      <protection/>
    </xf>
    <xf numFmtId="0" fontId="46" fillId="0" borderId="0" xfId="94" applyFont="1" applyAlignment="1">
      <alignment horizontal="center"/>
      <protection/>
    </xf>
    <xf numFmtId="0" fontId="89" fillId="0" borderId="0" xfId="94" applyFont="1" applyBorder="1" applyAlignment="1">
      <alignment horizontal="center"/>
      <protection/>
    </xf>
    <xf numFmtId="0" fontId="89" fillId="0" borderId="0" xfId="94" applyFont="1" applyBorder="1" applyAlignment="1">
      <alignment horizontal="center" wrapText="1"/>
      <protection/>
    </xf>
    <xf numFmtId="0" fontId="79" fillId="0" borderId="0" xfId="94" applyFont="1" applyBorder="1" applyAlignment="1">
      <alignment horizontal="center"/>
      <protection/>
    </xf>
    <xf numFmtId="0" fontId="14" fillId="0" borderId="133" xfId="94" applyBorder="1">
      <alignment/>
      <protection/>
    </xf>
    <xf numFmtId="0" fontId="14" fillId="0" borderId="0" xfId="94" applyBorder="1" applyAlignment="1">
      <alignment horizontal="left" wrapText="1"/>
      <protection/>
    </xf>
    <xf numFmtId="0" fontId="79" fillId="0" borderId="0" xfId="94" applyFont="1" applyBorder="1" applyAlignment="1">
      <alignment horizontal="center" wrapText="1"/>
      <protection/>
    </xf>
    <xf numFmtId="0" fontId="14" fillId="0" borderId="0" xfId="94" applyFont="1" applyAlignment="1">
      <alignment horizontal="right"/>
      <protection/>
    </xf>
    <xf numFmtId="0" fontId="46" fillId="0" borderId="0" xfId="94" applyFont="1" applyBorder="1" applyAlignment="1">
      <alignment horizontal="center"/>
      <protection/>
    </xf>
    <xf numFmtId="0" fontId="28" fillId="1" borderId="134" xfId="94" applyFont="1" applyFill="1" applyBorder="1" applyAlignment="1">
      <alignment horizontal="center" vertical="center"/>
      <protection/>
    </xf>
    <xf numFmtId="0" fontId="28" fillId="1" borderId="135" xfId="94" applyFont="1" applyFill="1" applyBorder="1" applyAlignment="1">
      <alignment horizontal="center" vertical="center" wrapText="1"/>
      <protection/>
    </xf>
    <xf numFmtId="0" fontId="28" fillId="1" borderId="136" xfId="94" applyFont="1" applyFill="1" applyBorder="1" applyAlignment="1">
      <alignment horizontal="center" vertical="center"/>
      <protection/>
    </xf>
    <xf numFmtId="0" fontId="28" fillId="1" borderId="137" xfId="94" applyFont="1" applyFill="1" applyBorder="1" applyAlignment="1">
      <alignment horizontal="center" vertical="center" wrapText="1"/>
      <protection/>
    </xf>
    <xf numFmtId="0" fontId="0" fillId="0" borderId="138" xfId="94" applyFont="1" applyFill="1" applyBorder="1" applyAlignment="1">
      <alignment horizontal="center" vertical="center"/>
      <protection/>
    </xf>
    <xf numFmtId="0" fontId="0" fillId="0" borderId="139" xfId="94" applyFont="1" applyFill="1" applyBorder="1" applyAlignment="1">
      <alignment horizontal="left" vertical="center" wrapText="1"/>
      <protection/>
    </xf>
    <xf numFmtId="0" fontId="0" fillId="0" borderId="140" xfId="94" applyFont="1" applyFill="1" applyBorder="1" applyAlignment="1">
      <alignment horizontal="center" vertical="center"/>
      <protection/>
    </xf>
    <xf numFmtId="3" fontId="26" fillId="0" borderId="138" xfId="94" applyNumberFormat="1" applyFont="1" applyFill="1" applyBorder="1" applyAlignment="1">
      <alignment horizontal="right" vertical="center"/>
      <protection/>
    </xf>
    <xf numFmtId="0" fontId="14" fillId="0" borderId="0" xfId="94" applyFont="1">
      <alignment/>
      <protection/>
    </xf>
    <xf numFmtId="0" fontId="0" fillId="0" borderId="141" xfId="94" applyFont="1" applyFill="1" applyBorder="1" applyAlignment="1">
      <alignment horizontal="center" vertical="center"/>
      <protection/>
    </xf>
    <xf numFmtId="0" fontId="0" fillId="0" borderId="142" xfId="94" applyFont="1" applyFill="1" applyBorder="1" applyAlignment="1">
      <alignment horizontal="left" vertical="center" wrapText="1"/>
      <protection/>
    </xf>
    <xf numFmtId="0" fontId="0" fillId="0" borderId="143" xfId="94" applyFont="1" applyFill="1" applyBorder="1" applyAlignment="1">
      <alignment horizontal="center" vertical="center"/>
      <protection/>
    </xf>
    <xf numFmtId="3" fontId="26" fillId="0" borderId="144" xfId="94" applyNumberFormat="1" applyFont="1" applyFill="1" applyBorder="1" applyAlignment="1">
      <alignment horizontal="right" vertical="center"/>
      <protection/>
    </xf>
    <xf numFmtId="0" fontId="0" fillId="0" borderId="141" xfId="94" applyFont="1" applyBorder="1" applyAlignment="1">
      <alignment horizontal="center" vertical="center"/>
      <protection/>
    </xf>
    <xf numFmtId="0" fontId="0" fillId="0" borderId="142" xfId="94" applyFont="1" applyBorder="1" applyAlignment="1">
      <alignment horizontal="left" vertical="center" wrapText="1"/>
      <protection/>
    </xf>
    <xf numFmtId="0" fontId="21" fillId="0" borderId="142" xfId="94" applyFont="1" applyFill="1" applyBorder="1" applyAlignment="1">
      <alignment vertical="center" wrapText="1"/>
      <protection/>
    </xf>
    <xf numFmtId="0" fontId="21" fillId="0" borderId="143" xfId="94" applyFont="1" applyBorder="1" applyAlignment="1">
      <alignment horizontal="center" vertical="center"/>
      <protection/>
    </xf>
    <xf numFmtId="3" fontId="26" fillId="0" borderId="144" xfId="94" applyNumberFormat="1" applyFont="1" applyBorder="1" applyAlignment="1">
      <alignment horizontal="right" vertical="center"/>
      <protection/>
    </xf>
    <xf numFmtId="3" fontId="14" fillId="0" borderId="0" xfId="94" applyNumberFormat="1">
      <alignment/>
      <protection/>
    </xf>
    <xf numFmtId="0" fontId="0" fillId="0" borderId="145" xfId="94" applyFont="1" applyBorder="1" applyAlignment="1">
      <alignment horizontal="left" vertical="center" wrapText="1"/>
      <protection/>
    </xf>
    <xf numFmtId="0" fontId="0" fillId="0" borderId="146" xfId="94" applyFont="1" applyBorder="1" applyAlignment="1">
      <alignment horizontal="center" vertical="center"/>
      <protection/>
    </xf>
    <xf numFmtId="0" fontId="0" fillId="0" borderId="145" xfId="94" applyFont="1" applyFill="1" applyBorder="1" applyAlignment="1">
      <alignment horizontal="left" vertical="center" wrapText="1"/>
      <protection/>
    </xf>
    <xf numFmtId="0" fontId="21" fillId="0" borderId="147" xfId="94" applyFont="1" applyBorder="1" applyAlignment="1">
      <alignment horizontal="center" vertical="center"/>
      <protection/>
    </xf>
    <xf numFmtId="3" fontId="26" fillId="0" borderId="148" xfId="94" applyNumberFormat="1" applyFont="1" applyBorder="1" applyAlignment="1">
      <alignment horizontal="right" vertical="center"/>
      <protection/>
    </xf>
    <xf numFmtId="3" fontId="26" fillId="0" borderId="148" xfId="94" applyNumberFormat="1" applyFont="1" applyFill="1" applyBorder="1" applyAlignment="1">
      <alignment horizontal="right" vertical="center"/>
      <protection/>
    </xf>
    <xf numFmtId="0" fontId="0" fillId="0" borderId="147" xfId="94" applyFont="1" applyFill="1" applyBorder="1" applyAlignment="1">
      <alignment horizontal="center" vertical="center"/>
      <protection/>
    </xf>
    <xf numFmtId="0" fontId="0" fillId="0" borderId="148" xfId="94" applyFont="1" applyFill="1" applyBorder="1" applyAlignment="1">
      <alignment horizontal="center" vertical="center"/>
      <protection/>
    </xf>
    <xf numFmtId="0" fontId="28" fillId="0" borderId="135" xfId="94" applyFont="1" applyBorder="1" applyAlignment="1">
      <alignment vertical="center" wrapText="1"/>
      <protection/>
    </xf>
    <xf numFmtId="0" fontId="28" fillId="0" borderId="149" xfId="94" applyFont="1" applyBorder="1" applyAlignment="1">
      <alignment vertical="center"/>
      <protection/>
    </xf>
    <xf numFmtId="3" fontId="27" fillId="0" borderId="137" xfId="94" applyNumberFormat="1" applyFont="1" applyBorder="1" applyAlignment="1">
      <alignment vertical="center"/>
      <protection/>
    </xf>
    <xf numFmtId="0" fontId="45" fillId="0" borderId="0" xfId="94" applyFont="1" applyAlignment="1">
      <alignment vertical="center"/>
      <protection/>
    </xf>
    <xf numFmtId="0" fontId="0" fillId="0" borderId="139" xfId="94" applyFont="1" applyFill="1" applyBorder="1" applyAlignment="1">
      <alignment horizontal="left" vertical="center" wrapText="1"/>
      <protection/>
    </xf>
    <xf numFmtId="3" fontId="36" fillId="0" borderId="135" xfId="98" applyNumberFormat="1" applyFont="1" applyFill="1" applyBorder="1" applyProtection="1">
      <alignment/>
      <protection/>
    </xf>
    <xf numFmtId="3" fontId="36" fillId="0" borderId="107" xfId="98" applyNumberFormat="1" applyFont="1" applyFill="1" applyBorder="1" applyProtection="1">
      <alignment/>
      <protection/>
    </xf>
    <xf numFmtId="0" fontId="36" fillId="0" borderId="138" xfId="97" applyFont="1" applyFill="1" applyBorder="1" applyAlignment="1" applyProtection="1">
      <alignment horizontal="left" vertical="center" wrapText="1" indent="1"/>
      <protection/>
    </xf>
    <xf numFmtId="49" fontId="36" fillId="0" borderId="148" xfId="97" applyNumberFormat="1" applyFont="1" applyFill="1" applyBorder="1" applyAlignment="1" applyProtection="1">
      <alignment horizontal="left" vertical="center" wrapText="1" indent="1"/>
      <protection/>
    </xf>
    <xf numFmtId="49" fontId="36" fillId="0" borderId="150" xfId="97" applyNumberFormat="1" applyFont="1" applyFill="1" applyBorder="1" applyAlignment="1" applyProtection="1">
      <alignment horizontal="left" vertical="center" wrapText="1" indent="1"/>
      <protection/>
    </xf>
    <xf numFmtId="49" fontId="41" fillId="0" borderId="148" xfId="97" applyNumberFormat="1" applyFont="1" applyFill="1" applyBorder="1" applyAlignment="1" applyProtection="1">
      <alignment horizontal="left" vertical="center" wrapText="1"/>
      <protection/>
    </xf>
    <xf numFmtId="3" fontId="40" fillId="0" borderId="145" xfId="97" applyNumberFormat="1" applyFont="1" applyFill="1" applyBorder="1">
      <alignment/>
      <protection/>
    </xf>
    <xf numFmtId="49" fontId="40" fillId="0" borderId="148" xfId="97" applyNumberFormat="1" applyFont="1" applyFill="1" applyBorder="1" applyAlignment="1">
      <alignment horizontal="left"/>
      <protection/>
    </xf>
    <xf numFmtId="49" fontId="40" fillId="0" borderId="148" xfId="97" applyNumberFormat="1" applyFont="1" applyFill="1" applyBorder="1" applyAlignment="1" applyProtection="1">
      <alignment horizontal="left" vertical="center" wrapText="1"/>
      <protection/>
    </xf>
    <xf numFmtId="164" fontId="40" fillId="0" borderId="145" xfId="97" applyNumberFormat="1" applyFont="1" applyFill="1" applyBorder="1">
      <alignment/>
      <protection/>
    </xf>
    <xf numFmtId="49" fontId="41" fillId="0" borderId="150" xfId="97" applyNumberFormat="1" applyFont="1" applyFill="1" applyBorder="1" applyAlignment="1">
      <alignment horizontal="left"/>
      <protection/>
    </xf>
    <xf numFmtId="3" fontId="40" fillId="0" borderId="151" xfId="97" applyNumberFormat="1" applyFont="1" applyFill="1" applyBorder="1">
      <alignment/>
      <protection/>
    </xf>
    <xf numFmtId="164" fontId="31" fillId="0" borderId="42" xfId="97" applyNumberFormat="1" applyFont="1" applyFill="1" applyBorder="1" applyAlignment="1" applyProtection="1">
      <alignment horizontal="right" vertical="center" wrapText="1"/>
      <protection/>
    </xf>
    <xf numFmtId="164" fontId="16" fillId="0" borderId="30" xfId="97" applyNumberFormat="1" applyFont="1" applyFill="1" applyBorder="1" applyAlignment="1" applyProtection="1">
      <alignment horizontal="right" vertical="center" wrapText="1"/>
      <protection/>
    </xf>
    <xf numFmtId="164" fontId="16" fillId="0" borderId="36" xfId="97" applyNumberFormat="1" applyFont="1" applyFill="1" applyBorder="1" applyAlignment="1" applyProtection="1">
      <alignment horizontal="right" vertical="center" wrapText="1"/>
      <protection/>
    </xf>
    <xf numFmtId="0" fontId="36" fillId="0" borderId="43" xfId="0" applyFont="1" applyFill="1" applyBorder="1" applyAlignment="1" applyProtection="1">
      <alignment horizontal="center" vertical="center" wrapText="1"/>
      <protection/>
    </xf>
    <xf numFmtId="0" fontId="35" fillId="0" borderId="75" xfId="0" applyFont="1" applyFill="1" applyBorder="1" applyAlignment="1" applyProtection="1">
      <alignment horizontal="left" vertical="center" wrapText="1" indent="1"/>
      <protection/>
    </xf>
    <xf numFmtId="164" fontId="36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36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35" fillId="0" borderId="74" xfId="0" applyFont="1" applyFill="1" applyBorder="1" applyAlignment="1" applyProtection="1">
      <alignment horizontal="left" vertical="center" wrapText="1" indent="1"/>
      <protection/>
    </xf>
    <xf numFmtId="164" fontId="36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36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35" fillId="0" borderId="85" xfId="0" applyFont="1" applyFill="1" applyBorder="1" applyAlignment="1" applyProtection="1">
      <alignment horizontal="left" vertical="center" wrapText="1" indent="1"/>
      <protection/>
    </xf>
    <xf numFmtId="164" fontId="36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36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35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35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35" fillId="0" borderId="76" xfId="0" applyNumberFormat="1" applyFont="1" applyFill="1" applyBorder="1" applyAlignment="1" applyProtection="1">
      <alignment horizontal="right" vertical="center" wrapText="1" indent="1"/>
      <protection/>
    </xf>
    <xf numFmtId="164" fontId="35" fillId="0" borderId="77" xfId="0" applyNumberFormat="1" applyFont="1" applyFill="1" applyBorder="1" applyAlignment="1" applyProtection="1">
      <alignment horizontal="right" vertical="center" wrapText="1" indent="1"/>
      <protection/>
    </xf>
    <xf numFmtId="164" fontId="35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35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35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35" fillId="0" borderId="73" xfId="0" applyNumberFormat="1" applyFont="1" applyFill="1" applyBorder="1" applyAlignment="1" applyProtection="1">
      <alignment horizontal="right" vertical="center" wrapText="1" indent="1"/>
      <protection/>
    </xf>
    <xf numFmtId="164" fontId="35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35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35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35" fillId="0" borderId="86" xfId="0" applyNumberFormat="1" applyFont="1" applyFill="1" applyBorder="1" applyAlignment="1" applyProtection="1">
      <alignment horizontal="right" vertical="center" wrapText="1" indent="1"/>
      <protection/>
    </xf>
    <xf numFmtId="3" fontId="87" fillId="0" borderId="82" xfId="93" applyNumberFormat="1" applyFont="1" applyFill="1" applyBorder="1" applyAlignment="1">
      <alignment vertical="center"/>
      <protection/>
    </xf>
    <xf numFmtId="3" fontId="79" fillId="0" borderId="21" xfId="93" applyNumberFormat="1" applyFont="1" applyBorder="1" applyAlignment="1">
      <alignment horizontal="right" vertical="center"/>
      <protection/>
    </xf>
    <xf numFmtId="3" fontId="37" fillId="0" borderId="105" xfId="97" applyNumberFormat="1" applyFont="1" applyFill="1" applyBorder="1" applyAlignment="1">
      <alignment vertical="center"/>
      <protection/>
    </xf>
    <xf numFmtId="0" fontId="26" fillId="0" borderId="33" xfId="0" applyFont="1" applyFill="1" applyBorder="1" applyAlignment="1">
      <alignment horizontal="left" vertical="center" wrapText="1"/>
    </xf>
    <xf numFmtId="0" fontId="26" fillId="0" borderId="56" xfId="0" applyFont="1" applyFill="1" applyBorder="1" applyAlignment="1">
      <alignment horizontal="left" vertical="center" wrapText="1"/>
    </xf>
    <xf numFmtId="0" fontId="26" fillId="0" borderId="71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left" vertical="center" wrapText="1"/>
    </xf>
    <xf numFmtId="0" fontId="26" fillId="0" borderId="45" xfId="0" applyFont="1" applyFill="1" applyBorder="1" applyAlignment="1">
      <alignment horizontal="left" vertical="center" wrapText="1"/>
    </xf>
    <xf numFmtId="49" fontId="26" fillId="0" borderId="19" xfId="0" applyNumberFormat="1" applyFont="1" applyBorder="1" applyAlignment="1">
      <alignment horizontal="left" vertical="center"/>
    </xf>
    <xf numFmtId="0" fontId="26" fillId="0" borderId="49" xfId="0" applyFont="1" applyFill="1" applyBorder="1" applyAlignment="1">
      <alignment horizontal="left" vertical="center" wrapText="1"/>
    </xf>
    <xf numFmtId="0" fontId="27" fillId="0" borderId="20" xfId="0" applyFont="1" applyBorder="1" applyAlignment="1">
      <alignment horizontal="left" vertical="center" wrapText="1"/>
    </xf>
    <xf numFmtId="49" fontId="27" fillId="0" borderId="19" xfId="0" applyNumberFormat="1" applyFont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/>
    </xf>
    <xf numFmtId="0" fontId="26" fillId="0" borderId="27" xfId="0" applyFont="1" applyBorder="1" applyAlignment="1">
      <alignment horizontal="left" wrapText="1"/>
    </xf>
    <xf numFmtId="0" fontId="26" fillId="0" borderId="40" xfId="0" applyFont="1" applyFill="1" applyBorder="1" applyAlignment="1">
      <alignment horizontal="left" vertical="center" wrapText="1"/>
    </xf>
    <xf numFmtId="0" fontId="26" fillId="0" borderId="86" xfId="0" applyFont="1" applyFill="1" applyBorder="1" applyAlignment="1">
      <alignment horizontal="left" vertical="center" wrapText="1"/>
    </xf>
    <xf numFmtId="0" fontId="26" fillId="0" borderId="33" xfId="0" applyFont="1" applyBorder="1" applyAlignment="1">
      <alignment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26" fillId="0" borderId="40" xfId="0" applyFont="1" applyBorder="1" applyAlignment="1">
      <alignment horizontal="left" wrapText="1"/>
    </xf>
    <xf numFmtId="49" fontId="23" fillId="0" borderId="0" xfId="0" applyNumberFormat="1" applyFont="1" applyBorder="1" applyAlignment="1">
      <alignment horizontal="center" vertical="center"/>
    </xf>
    <xf numFmtId="49" fontId="26" fillId="0" borderId="19" xfId="0" applyNumberFormat="1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left" vertical="center" wrapText="1"/>
    </xf>
    <xf numFmtId="0" fontId="26" fillId="0" borderId="33" xfId="0" applyFont="1" applyBorder="1" applyAlignment="1">
      <alignment horizontal="left" wrapText="1"/>
    </xf>
    <xf numFmtId="0" fontId="40" fillId="0" borderId="145" xfId="97" applyFont="1" applyFill="1" applyBorder="1" applyAlignment="1">
      <alignment horizontal="left"/>
      <protection/>
    </xf>
    <xf numFmtId="0" fontId="41" fillId="0" borderId="145" xfId="97" applyFont="1" applyFill="1" applyBorder="1" applyAlignment="1">
      <alignment horizontal="left"/>
      <protection/>
    </xf>
    <xf numFmtId="0" fontId="41" fillId="0" borderId="151" xfId="97" applyFont="1" applyFill="1" applyBorder="1" applyAlignment="1">
      <alignment horizontal="left"/>
      <protection/>
    </xf>
    <xf numFmtId="0" fontId="40" fillId="0" borderId="140" xfId="97" applyFont="1" applyFill="1" applyBorder="1" applyAlignment="1" applyProtection="1">
      <alignment horizontal="left" vertical="center" wrapText="1"/>
      <protection/>
    </xf>
    <xf numFmtId="0" fontId="40" fillId="0" borderId="152" xfId="97" applyFont="1" applyFill="1" applyBorder="1" applyAlignment="1" applyProtection="1">
      <alignment horizontal="left" vertical="center" wrapText="1"/>
      <protection/>
    </xf>
    <xf numFmtId="0" fontId="40" fillId="0" borderId="153" xfId="97" applyFont="1" applyFill="1" applyBorder="1" applyAlignment="1" applyProtection="1">
      <alignment horizontal="left" vertical="center" wrapText="1"/>
      <protection/>
    </xf>
    <xf numFmtId="0" fontId="40" fillId="0" borderId="147" xfId="97" applyFont="1" applyFill="1" applyBorder="1" applyAlignment="1" applyProtection="1">
      <alignment horizontal="left" vertical="center" wrapText="1"/>
      <protection/>
    </xf>
    <xf numFmtId="0" fontId="40" fillId="0" borderId="154" xfId="97" applyFont="1" applyFill="1" applyBorder="1" applyAlignment="1" applyProtection="1">
      <alignment horizontal="left" vertical="center" wrapText="1"/>
      <protection/>
    </xf>
    <xf numFmtId="0" fontId="40" fillId="0" borderId="155" xfId="97" applyFont="1" applyFill="1" applyBorder="1" applyAlignment="1" applyProtection="1">
      <alignment horizontal="left" vertical="center" wrapText="1"/>
      <protection/>
    </xf>
    <xf numFmtId="0" fontId="40" fillId="0" borderId="156" xfId="97" applyFont="1" applyFill="1" applyBorder="1" applyAlignment="1" applyProtection="1">
      <alignment horizontal="left" vertical="center" wrapText="1"/>
      <protection/>
    </xf>
    <xf numFmtId="0" fontId="40" fillId="0" borderId="157" xfId="97" applyFont="1" applyFill="1" applyBorder="1" applyAlignment="1" applyProtection="1">
      <alignment horizontal="left" vertical="center" wrapText="1"/>
      <protection/>
    </xf>
    <xf numFmtId="0" fontId="40" fillId="0" borderId="158" xfId="97" applyFont="1" applyFill="1" applyBorder="1" applyAlignment="1" applyProtection="1">
      <alignment horizontal="left" vertical="center" wrapText="1"/>
      <protection/>
    </xf>
    <xf numFmtId="0" fontId="31" fillId="0" borderId="0" xfId="97" applyFont="1" applyFill="1" applyBorder="1" applyAlignment="1">
      <alignment horizontal="center" wrapText="1"/>
      <protection/>
    </xf>
    <xf numFmtId="0" fontId="52" fillId="0" borderId="0" xfId="97" applyFont="1" applyFill="1" applyBorder="1" applyAlignment="1">
      <alignment horizontal="left"/>
      <protection/>
    </xf>
    <xf numFmtId="0" fontId="31" fillId="0" borderId="30" xfId="97" applyFont="1" applyFill="1" applyBorder="1" applyAlignment="1">
      <alignment horizontal="left" vertical="center"/>
      <protection/>
    </xf>
    <xf numFmtId="0" fontId="40" fillId="0" borderId="159" xfId="97" applyFont="1" applyFill="1" applyBorder="1" applyAlignment="1" applyProtection="1">
      <alignment horizontal="left" vertical="center" wrapText="1"/>
      <protection/>
    </xf>
    <xf numFmtId="0" fontId="40" fillId="0" borderId="133" xfId="97" applyFont="1" applyFill="1" applyBorder="1" applyAlignment="1" applyProtection="1">
      <alignment horizontal="left" vertical="center" wrapText="1"/>
      <protection/>
    </xf>
    <xf numFmtId="0" fontId="40" fillId="0" borderId="160" xfId="97" applyFont="1" applyFill="1" applyBorder="1" applyAlignment="1" applyProtection="1">
      <alignment horizontal="left" vertical="center" wrapText="1"/>
      <protection/>
    </xf>
    <xf numFmtId="0" fontId="27" fillId="0" borderId="20" xfId="0" applyFont="1" applyBorder="1" applyAlignment="1">
      <alignment horizontal="left" vertical="center"/>
    </xf>
    <xf numFmtId="164" fontId="52" fillId="0" borderId="61" xfId="97" applyNumberFormat="1" applyFont="1" applyFill="1" applyBorder="1" applyAlignment="1" applyProtection="1">
      <alignment horizontal="left" vertical="center"/>
      <protection/>
    </xf>
    <xf numFmtId="49" fontId="27" fillId="0" borderId="56" xfId="0" applyNumberFormat="1" applyFont="1" applyBorder="1" applyAlignment="1">
      <alignment horizontal="center" vertical="center"/>
    </xf>
    <xf numFmtId="49" fontId="26" fillId="0" borderId="97" xfId="0" applyNumberFormat="1" applyFont="1" applyBorder="1" applyAlignment="1">
      <alignment horizontal="left" vertical="center"/>
    </xf>
    <xf numFmtId="0" fontId="31" fillId="0" borderId="0" xfId="97" applyFont="1" applyFill="1" applyBorder="1" applyAlignment="1">
      <alignment horizontal="center"/>
      <protection/>
    </xf>
    <xf numFmtId="0" fontId="31" fillId="0" borderId="23" xfId="97" applyFont="1" applyFill="1" applyBorder="1" applyAlignment="1" applyProtection="1">
      <alignment horizontal="left" vertical="center" wrapText="1"/>
      <protection/>
    </xf>
    <xf numFmtId="164" fontId="52" fillId="0" borderId="0" xfId="97" applyNumberFormat="1" applyFont="1" applyFill="1" applyBorder="1" applyAlignment="1" applyProtection="1">
      <alignment horizontal="left" vertical="center"/>
      <protection/>
    </xf>
    <xf numFmtId="49" fontId="26" fillId="0" borderId="49" xfId="0" applyNumberFormat="1" applyFont="1" applyBorder="1" applyAlignment="1">
      <alignment horizontal="left" vertical="center" wrapText="1"/>
    </xf>
    <xf numFmtId="49" fontId="27" fillId="0" borderId="20" xfId="0" applyNumberFormat="1" applyFont="1" applyBorder="1" applyAlignment="1">
      <alignment horizontal="left" vertical="center"/>
    </xf>
    <xf numFmtId="49" fontId="26" fillId="0" borderId="45" xfId="0" applyNumberFormat="1" applyFont="1" applyBorder="1" applyAlignment="1">
      <alignment horizontal="left" vertical="center"/>
    </xf>
    <xf numFmtId="49" fontId="26" fillId="0" borderId="33" xfId="0" applyNumberFormat="1" applyFont="1" applyBorder="1" applyAlignment="1">
      <alignment horizontal="left" vertical="center"/>
    </xf>
    <xf numFmtId="0" fontId="26" fillId="0" borderId="33" xfId="0" applyFont="1" applyBorder="1" applyAlignment="1">
      <alignment horizontal="left" vertical="center" wrapText="1"/>
    </xf>
    <xf numFmtId="0" fontId="26" fillId="0" borderId="33" xfId="0" applyFont="1" applyFill="1" applyBorder="1" applyAlignment="1">
      <alignment horizontal="left" vertical="center"/>
    </xf>
    <xf numFmtId="49" fontId="27" fillId="0" borderId="2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/>
    </xf>
    <xf numFmtId="164" fontId="29" fillId="0" borderId="0" xfId="97" applyNumberFormat="1" applyFont="1" applyFill="1" applyBorder="1" applyAlignment="1" applyProtection="1">
      <alignment horizontal="left" vertical="center"/>
      <protection/>
    </xf>
    <xf numFmtId="164" fontId="31" fillId="0" borderId="0" xfId="97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42" fillId="0" borderId="0" xfId="93" applyFont="1" applyBorder="1" applyAlignment="1">
      <alignment horizontal="right" vertical="center"/>
      <protection/>
    </xf>
    <xf numFmtId="0" fontId="43" fillId="0" borderId="0" xfId="93" applyFont="1" applyBorder="1" applyAlignment="1">
      <alignment horizontal="center" vertical="center"/>
      <protection/>
    </xf>
    <xf numFmtId="0" fontId="44" fillId="0" borderId="61" xfId="93" applyFont="1" applyBorder="1" applyAlignment="1">
      <alignment horizontal="center" vertical="center"/>
      <protection/>
    </xf>
    <xf numFmtId="0" fontId="26" fillId="0" borderId="73" xfId="0" applyFont="1" applyFill="1" applyBorder="1" applyAlignment="1">
      <alignment horizontal="left" vertical="center" wrapText="1"/>
    </xf>
    <xf numFmtId="0" fontId="26" fillId="0" borderId="77" xfId="0" applyFont="1" applyBorder="1" applyAlignment="1">
      <alignment horizontal="left" wrapText="1"/>
    </xf>
    <xf numFmtId="0" fontId="26" fillId="0" borderId="73" xfId="0" applyFont="1" applyBorder="1" applyAlignment="1">
      <alignment wrapText="1"/>
    </xf>
    <xf numFmtId="0" fontId="26" fillId="0" borderId="58" xfId="0" applyFont="1" applyFill="1" applyBorder="1" applyAlignment="1">
      <alignment horizontal="center" vertical="center" wrapText="1"/>
    </xf>
    <xf numFmtId="0" fontId="26" fillId="0" borderId="56" xfId="0" applyFont="1" applyFill="1" applyBorder="1" applyAlignment="1">
      <alignment horizontal="center" vertical="center" wrapText="1"/>
    </xf>
    <xf numFmtId="0" fontId="0" fillId="0" borderId="161" xfId="0" applyBorder="1" applyAlignment="1">
      <alignment/>
    </xf>
    <xf numFmtId="0" fontId="26" fillId="0" borderId="77" xfId="0" applyFont="1" applyFill="1" applyBorder="1" applyAlignment="1">
      <alignment horizontal="left" vertical="center" wrapText="1"/>
    </xf>
    <xf numFmtId="0" fontId="26" fillId="0" borderId="86" xfId="0" applyFont="1" applyBorder="1" applyAlignment="1">
      <alignment horizontal="left" wrapText="1"/>
    </xf>
    <xf numFmtId="0" fontId="26" fillId="0" borderId="45" xfId="0" applyFont="1" applyFill="1" applyBorder="1" applyAlignment="1">
      <alignment horizontal="left" vertical="center"/>
    </xf>
    <xf numFmtId="49" fontId="26" fillId="0" borderId="49" xfId="0" applyNumberFormat="1" applyFont="1" applyBorder="1" applyAlignment="1">
      <alignment horizontal="left" vertical="center"/>
    </xf>
    <xf numFmtId="3" fontId="30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7" fillId="0" borderId="58" xfId="0" applyFont="1" applyFill="1" applyBorder="1" applyAlignment="1">
      <alignment horizontal="center" vertical="center" wrapText="1"/>
    </xf>
    <xf numFmtId="0" fontId="27" fillId="0" borderId="56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161" xfId="0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/>
    </xf>
    <xf numFmtId="164" fontId="52" fillId="0" borderId="0" xfId="0" applyNumberFormat="1" applyFont="1" applyFill="1" applyBorder="1" applyAlignment="1">
      <alignment horizontal="right" vertical="center" wrapText="1"/>
    </xf>
    <xf numFmtId="0" fontId="54" fillId="0" borderId="0" xfId="0" applyFont="1" applyFill="1" applyBorder="1" applyAlignment="1" applyProtection="1">
      <alignment horizontal="center" vertical="center"/>
      <protection locked="0"/>
    </xf>
    <xf numFmtId="0" fontId="55" fillId="0" borderId="21" xfId="0" applyFont="1" applyFill="1" applyBorder="1" applyAlignment="1">
      <alignment horizontal="center" vertical="center"/>
    </xf>
    <xf numFmtId="0" fontId="50" fillId="0" borderId="22" xfId="0" applyFont="1" applyFill="1" applyBorder="1" applyAlignment="1" applyProtection="1">
      <alignment horizontal="center" vertical="center" wrapText="1"/>
      <protection/>
    </xf>
    <xf numFmtId="0" fontId="55" fillId="0" borderId="19" xfId="0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69" xfId="0" applyBorder="1" applyAlignment="1">
      <alignment vertical="center"/>
    </xf>
    <xf numFmtId="0" fontId="67" fillId="0" borderId="19" xfId="95" applyFont="1" applyBorder="1" applyAlignment="1">
      <alignment horizontal="center" vertical="center"/>
      <protection/>
    </xf>
    <xf numFmtId="0" fontId="67" fillId="0" borderId="20" xfId="95" applyFont="1" applyBorder="1" applyAlignment="1">
      <alignment horizontal="center" vertical="center"/>
      <protection/>
    </xf>
    <xf numFmtId="0" fontId="64" fillId="0" borderId="0" xfId="95" applyFont="1" applyBorder="1" applyAlignment="1">
      <alignment horizontal="right" vertical="center"/>
      <protection/>
    </xf>
    <xf numFmtId="0" fontId="65" fillId="0" borderId="0" xfId="95" applyFont="1" applyBorder="1" applyAlignment="1">
      <alignment horizontal="center" vertical="center"/>
      <protection/>
    </xf>
    <xf numFmtId="165" fontId="65" fillId="0" borderId="0" xfId="95" applyNumberFormat="1" applyFont="1" applyBorder="1" applyAlignment="1">
      <alignment horizontal="center" vertical="center" wrapText="1"/>
      <protection/>
    </xf>
    <xf numFmtId="0" fontId="66" fillId="0" borderId="0" xfId="95" applyFont="1" applyBorder="1" applyAlignment="1">
      <alignment horizontal="center" vertical="center"/>
      <protection/>
    </xf>
    <xf numFmtId="0" fontId="67" fillId="0" borderId="22" xfId="95" applyFont="1" applyBorder="1" applyAlignment="1">
      <alignment horizontal="center" vertical="center" wrapText="1"/>
      <protection/>
    </xf>
    <xf numFmtId="0" fontId="67" fillId="0" borderId="76" xfId="95" applyFont="1" applyFill="1" applyBorder="1" applyAlignment="1">
      <alignment horizontal="center" vertical="center" wrapText="1"/>
      <protection/>
    </xf>
    <xf numFmtId="0" fontId="67" fillId="0" borderId="28" xfId="95" applyFont="1" applyFill="1" applyBorder="1" applyAlignment="1">
      <alignment horizontal="center" vertical="center" wrapText="1"/>
      <protection/>
    </xf>
    <xf numFmtId="0" fontId="66" fillId="0" borderId="28" xfId="95" applyFont="1" applyBorder="1" applyAlignment="1">
      <alignment horizontal="center" vertical="center" wrapText="1"/>
      <protection/>
    </xf>
    <xf numFmtId="0" fontId="77" fillId="0" borderId="61" xfId="96" applyFont="1" applyBorder="1" applyAlignment="1">
      <alignment horizontal="center" vertical="center" wrapText="1"/>
      <protection/>
    </xf>
    <xf numFmtId="166" fontId="75" fillId="0" borderId="21" xfId="96" applyNumberFormat="1" applyFont="1" applyBorder="1" applyAlignment="1">
      <alignment horizontal="left" wrapText="1"/>
      <protection/>
    </xf>
    <xf numFmtId="0" fontId="75" fillId="0" borderId="21" xfId="96" applyFont="1" applyFill="1" applyBorder="1" applyAlignment="1">
      <alignment horizontal="left"/>
      <protection/>
    </xf>
    <xf numFmtId="166" fontId="75" fillId="0" borderId="21" xfId="96" applyNumberFormat="1" applyFont="1" applyBorder="1" applyAlignment="1">
      <alignment horizontal="left" vertical="center" wrapText="1"/>
      <protection/>
    </xf>
    <xf numFmtId="0" fontId="14" fillId="0" borderId="19" xfId="93" applyFont="1" applyBorder="1" applyAlignment="1">
      <alignment/>
      <protection/>
    </xf>
    <xf numFmtId="0" fontId="0" fillId="0" borderId="20" xfId="0" applyBorder="1" applyAlignment="1">
      <alignment/>
    </xf>
    <xf numFmtId="3" fontId="46" fillId="0" borderId="0" xfId="93" applyNumberFormat="1" applyFont="1" applyBorder="1" applyAlignment="1">
      <alignment horizontal="right"/>
      <protection/>
    </xf>
    <xf numFmtId="0" fontId="72" fillId="0" borderId="0" xfId="93" applyFont="1" applyBorder="1" applyAlignment="1">
      <alignment horizontal="center"/>
      <protection/>
    </xf>
    <xf numFmtId="0" fontId="73" fillId="0" borderId="0" xfId="93" applyFont="1" applyBorder="1" applyAlignment="1">
      <alignment horizontal="center"/>
      <protection/>
    </xf>
    <xf numFmtId="0" fontId="15" fillId="0" borderId="0" xfId="93" applyFont="1" applyBorder="1" applyAlignment="1">
      <alignment horizontal="center"/>
      <protection/>
    </xf>
    <xf numFmtId="166" fontId="75" fillId="0" borderId="25" xfId="96" applyNumberFormat="1" applyFont="1" applyBorder="1" applyAlignment="1">
      <alignment horizontal="left" vertical="center" wrapText="1"/>
      <protection/>
    </xf>
    <xf numFmtId="166" fontId="75" fillId="0" borderId="69" xfId="96" applyNumberFormat="1" applyFont="1" applyBorder="1" applyAlignment="1">
      <alignment horizontal="left" vertical="center" wrapText="1"/>
      <protection/>
    </xf>
    <xf numFmtId="166" fontId="74" fillId="0" borderId="20" xfId="96" applyNumberFormat="1" applyFont="1" applyBorder="1" applyAlignment="1">
      <alignment horizontal="center" vertical="center" wrapText="1"/>
      <protection/>
    </xf>
    <xf numFmtId="0" fontId="75" fillId="0" borderId="21" xfId="96" applyFont="1" applyFill="1" applyBorder="1" applyAlignment="1">
      <alignment horizontal="left" vertical="center" wrapText="1"/>
      <protection/>
    </xf>
    <xf numFmtId="3" fontId="74" fillId="0" borderId="19" xfId="96" applyNumberFormat="1" applyFont="1" applyBorder="1" applyAlignment="1">
      <alignment horizontal="center" vertical="center" wrapText="1"/>
      <protection/>
    </xf>
    <xf numFmtId="3" fontId="74" fillId="0" borderId="20" xfId="96" applyNumberFormat="1" applyFont="1" applyBorder="1" applyAlignment="1">
      <alignment horizontal="center" vertical="center" wrapText="1"/>
      <protection/>
    </xf>
    <xf numFmtId="0" fontId="0" fillId="0" borderId="69" xfId="0" applyBorder="1" applyAlignment="1">
      <alignment vertical="center" wrapText="1"/>
    </xf>
    <xf numFmtId="0" fontId="81" fillId="11" borderId="162" xfId="93" applyFont="1" applyFill="1" applyBorder="1" applyAlignment="1">
      <alignment horizontal="center" vertical="center" wrapText="1"/>
      <protection/>
    </xf>
    <xf numFmtId="0" fontId="58" fillId="11" borderId="163" xfId="93" applyFont="1" applyFill="1" applyBorder="1" applyAlignment="1">
      <alignment horizontal="center" vertical="center" wrapText="1"/>
      <protection/>
    </xf>
    <xf numFmtId="0" fontId="78" fillId="0" borderId="0" xfId="93" applyFont="1" applyBorder="1" applyAlignment="1">
      <alignment horizontal="center" vertical="center" wrapText="1"/>
      <protection/>
    </xf>
    <xf numFmtId="3" fontId="81" fillId="11" borderId="66" xfId="93" applyNumberFormat="1" applyFont="1" applyFill="1" applyBorder="1" applyAlignment="1">
      <alignment horizontal="center" vertical="center" wrapText="1"/>
      <protection/>
    </xf>
    <xf numFmtId="3" fontId="81" fillId="11" borderId="56" xfId="93" applyNumberFormat="1" applyFont="1" applyFill="1" applyBorder="1" applyAlignment="1">
      <alignment horizontal="center" vertical="center" wrapText="1"/>
      <protection/>
    </xf>
    <xf numFmtId="0" fontId="0" fillId="0" borderId="68" xfId="0" applyBorder="1" applyAlignment="1">
      <alignment horizontal="center" vertical="center" wrapText="1"/>
    </xf>
    <xf numFmtId="3" fontId="81" fillId="11" borderId="99" xfId="93" applyNumberFormat="1" applyFont="1" applyFill="1" applyBorder="1" applyAlignment="1">
      <alignment horizontal="center" vertical="center" wrapText="1"/>
      <protection/>
    </xf>
    <xf numFmtId="3" fontId="81" fillId="11" borderId="0" xfId="93" applyNumberFormat="1" applyFont="1" applyFill="1" applyBorder="1" applyAlignment="1">
      <alignment horizontal="center" vertical="center" wrapText="1"/>
      <protection/>
    </xf>
    <xf numFmtId="0" fontId="0" fillId="0" borderId="98" xfId="0" applyBorder="1" applyAlignment="1">
      <alignment horizontal="center" vertical="center" wrapText="1"/>
    </xf>
    <xf numFmtId="3" fontId="81" fillId="11" borderId="164" xfId="93" applyNumberFormat="1" applyFont="1" applyFill="1" applyBorder="1" applyAlignment="1">
      <alignment horizontal="center" vertical="center" wrapText="1"/>
      <protection/>
    </xf>
    <xf numFmtId="3" fontId="81" fillId="11" borderId="165" xfId="93" applyNumberFormat="1" applyFont="1" applyFill="1" applyBorder="1" applyAlignment="1">
      <alignment horizontal="center" vertical="center" wrapText="1"/>
      <protection/>
    </xf>
    <xf numFmtId="0" fontId="0" fillId="0" borderId="166" xfId="0" applyBorder="1" applyAlignment="1">
      <alignment horizontal="center" vertical="center" wrapText="1"/>
    </xf>
    <xf numFmtId="0" fontId="0" fillId="0" borderId="71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167" xfId="0" applyBorder="1" applyAlignment="1">
      <alignment vertical="center"/>
    </xf>
    <xf numFmtId="3" fontId="46" fillId="0" borderId="0" xfId="93" applyNumberFormat="1" applyFont="1" applyBorder="1" applyAlignment="1">
      <alignment horizontal="right" vertical="center"/>
      <protection/>
    </xf>
    <xf numFmtId="0" fontId="79" fillId="0" borderId="0" xfId="93" applyFont="1" applyFill="1" applyBorder="1" applyAlignment="1">
      <alignment horizontal="center" vertical="center"/>
      <protection/>
    </xf>
    <xf numFmtId="0" fontId="76" fillId="0" borderId="0" xfId="93" applyFont="1" applyBorder="1" applyAlignment="1">
      <alignment horizontal="center" vertical="center"/>
      <protection/>
    </xf>
    <xf numFmtId="0" fontId="84" fillId="0" borderId="0" xfId="93" applyFont="1" applyBorder="1" applyAlignment="1">
      <alignment horizontal="right"/>
      <protection/>
    </xf>
    <xf numFmtId="0" fontId="85" fillId="0" borderId="0" xfId="93" applyFont="1" applyBorder="1" applyAlignment="1">
      <alignment horizontal="center"/>
      <protection/>
    </xf>
    <xf numFmtId="0" fontId="79" fillId="0" borderId="0" xfId="93" applyFont="1" applyBorder="1" applyAlignment="1">
      <alignment horizontal="center"/>
      <protection/>
    </xf>
    <xf numFmtId="0" fontId="86" fillId="0" borderId="0" xfId="93" applyFont="1" applyBorder="1" applyAlignment="1">
      <alignment horizontal="center"/>
      <protection/>
    </xf>
    <xf numFmtId="0" fontId="86" fillId="0" borderId="0" xfId="93" applyFont="1" applyBorder="1" applyAlignment="1">
      <alignment horizontal="center" wrapText="1"/>
      <protection/>
    </xf>
    <xf numFmtId="0" fontId="79" fillId="49" borderId="29" xfId="93" applyFont="1" applyFill="1" applyBorder="1" applyAlignment="1">
      <alignment horizontal="center" vertical="center" wrapText="1"/>
      <protection/>
    </xf>
    <xf numFmtId="0" fontId="79" fillId="49" borderId="75" xfId="93" applyFont="1" applyFill="1" applyBorder="1" applyAlignment="1">
      <alignment horizontal="center" vertical="center"/>
      <protection/>
    </xf>
    <xf numFmtId="0" fontId="79" fillId="49" borderId="35" xfId="93" applyFont="1" applyFill="1" applyBorder="1" applyAlignment="1">
      <alignment horizontal="center" vertical="center"/>
      <protection/>
    </xf>
    <xf numFmtId="0" fontId="79" fillId="49" borderId="74" xfId="93" applyFont="1" applyFill="1" applyBorder="1" applyAlignment="1">
      <alignment horizontal="center" vertical="center"/>
      <protection/>
    </xf>
    <xf numFmtId="0" fontId="79" fillId="49" borderId="33" xfId="93" applyFont="1" applyFill="1" applyBorder="1" applyAlignment="1">
      <alignment horizontal="center" vertical="center"/>
      <protection/>
    </xf>
    <xf numFmtId="0" fontId="0" fillId="0" borderId="73" xfId="0" applyBorder="1" applyAlignment="1">
      <alignment horizontal="center" vertical="center"/>
    </xf>
    <xf numFmtId="0" fontId="79" fillId="49" borderId="32" xfId="93" applyFont="1" applyFill="1" applyBorder="1" applyAlignment="1">
      <alignment horizontal="center" vertical="center"/>
      <protection/>
    </xf>
    <xf numFmtId="0" fontId="0" fillId="0" borderId="73" xfId="0" applyBorder="1" applyAlignment="1">
      <alignment/>
    </xf>
    <xf numFmtId="0" fontId="79" fillId="49" borderId="58" xfId="93" applyFont="1" applyFill="1" applyBorder="1" applyAlignment="1">
      <alignment horizontal="center" vertical="center"/>
      <protection/>
    </xf>
    <xf numFmtId="0" fontId="79" fillId="49" borderId="56" xfId="93" applyFont="1" applyFill="1" applyBorder="1" applyAlignment="1">
      <alignment horizontal="center" vertical="center"/>
      <protection/>
    </xf>
    <xf numFmtId="0" fontId="0" fillId="0" borderId="71" xfId="0" applyBorder="1" applyAlignment="1">
      <alignment/>
    </xf>
    <xf numFmtId="0" fontId="79" fillId="49" borderId="47" xfId="93" applyFont="1" applyFill="1" applyBorder="1" applyAlignment="1">
      <alignment horizontal="center" vertical="center"/>
      <protection/>
    </xf>
    <xf numFmtId="0" fontId="79" fillId="49" borderId="26" xfId="93" applyFont="1" applyFill="1" applyBorder="1" applyAlignment="1">
      <alignment horizontal="center" vertical="center"/>
      <protection/>
    </xf>
    <xf numFmtId="0" fontId="79" fillId="49" borderId="27" xfId="93" applyFont="1" applyFill="1" applyBorder="1" applyAlignment="1">
      <alignment horizontal="center" vertical="center"/>
      <protection/>
    </xf>
    <xf numFmtId="0" fontId="0" fillId="0" borderId="77" xfId="0" applyBorder="1" applyAlignment="1">
      <alignment/>
    </xf>
    <xf numFmtId="0" fontId="79" fillId="49" borderId="36" xfId="93" applyFont="1" applyFill="1" applyBorder="1" applyAlignment="1">
      <alignment horizontal="center" vertical="center"/>
      <protection/>
    </xf>
    <xf numFmtId="0" fontId="0" fillId="0" borderId="50" xfId="0" applyBorder="1" applyAlignment="1">
      <alignment/>
    </xf>
    <xf numFmtId="0" fontId="79" fillId="0" borderId="22" xfId="93" applyFont="1" applyBorder="1" applyAlignment="1">
      <alignment horizontal="center" vertical="center"/>
      <protection/>
    </xf>
    <xf numFmtId="0" fontId="79" fillId="0" borderId="19" xfId="93" applyFont="1" applyBorder="1" applyAlignment="1">
      <alignment horizontal="center" vertical="center"/>
      <protection/>
    </xf>
    <xf numFmtId="0" fontId="86" fillId="0" borderId="0" xfId="93" applyFont="1" applyBorder="1" applyAlignment="1">
      <alignment horizontal="center" vertical="center"/>
      <protection/>
    </xf>
    <xf numFmtId="3" fontId="104" fillId="35" borderId="21" xfId="93" applyNumberFormat="1" applyFont="1" applyFill="1" applyBorder="1" applyAlignment="1">
      <alignment horizontal="center" vertical="center"/>
      <protection/>
    </xf>
    <xf numFmtId="3" fontId="104" fillId="35" borderId="20" xfId="93" applyNumberFormat="1" applyFont="1" applyFill="1" applyBorder="1" applyAlignment="1">
      <alignment horizontal="center" vertical="center"/>
      <protection/>
    </xf>
    <xf numFmtId="0" fontId="104" fillId="35" borderId="19" xfId="93" applyFont="1" applyFill="1" applyBorder="1" applyAlignment="1">
      <alignment horizontal="center" vertical="center"/>
      <protection/>
    </xf>
    <xf numFmtId="0" fontId="104" fillId="35" borderId="20" xfId="93" applyFont="1" applyFill="1" applyBorder="1" applyAlignment="1">
      <alignment horizontal="center" vertical="center"/>
      <protection/>
    </xf>
    <xf numFmtId="0" fontId="45" fillId="0" borderId="0" xfId="93" applyFont="1" applyBorder="1" applyAlignment="1">
      <alignment horizontal="center" vertical="center"/>
      <protection/>
    </xf>
    <xf numFmtId="0" fontId="104" fillId="35" borderId="58" xfId="93" applyFont="1" applyFill="1" applyBorder="1" applyAlignment="1">
      <alignment horizontal="center" vertical="center"/>
      <protection/>
    </xf>
    <xf numFmtId="0" fontId="104" fillId="35" borderId="56" xfId="93" applyFont="1" applyFill="1" applyBorder="1" applyAlignment="1">
      <alignment horizontal="center" vertical="center"/>
      <protection/>
    </xf>
    <xf numFmtId="0" fontId="46" fillId="0" borderId="0" xfId="94" applyFont="1" applyAlignment="1">
      <alignment horizontal="center"/>
      <protection/>
    </xf>
    <xf numFmtId="0" fontId="89" fillId="0" borderId="0" xfId="94" applyFont="1" applyBorder="1" applyAlignment="1">
      <alignment horizontal="center"/>
      <protection/>
    </xf>
    <xf numFmtId="0" fontId="79" fillId="0" borderId="0" xfId="94" applyFont="1" applyBorder="1" applyAlignment="1">
      <alignment horizontal="center"/>
      <protection/>
    </xf>
    <xf numFmtId="0" fontId="27" fillId="0" borderId="134" xfId="94" applyFont="1" applyFill="1" applyBorder="1" applyAlignment="1">
      <alignment horizontal="center" vertical="center"/>
      <protection/>
    </xf>
    <xf numFmtId="0" fontId="27" fillId="0" borderId="168" xfId="94" applyFont="1" applyFill="1" applyBorder="1" applyAlignment="1">
      <alignment horizontal="center" vertical="center"/>
      <protection/>
    </xf>
    <xf numFmtId="3" fontId="39" fillId="0" borderId="24" xfId="98" applyNumberFormat="1" applyFont="1" applyFill="1" applyBorder="1" applyAlignment="1" applyProtection="1">
      <alignment horizontal="left" vertical="center" indent="1"/>
      <protection/>
    </xf>
    <xf numFmtId="3" fontId="91" fillId="0" borderId="0" xfId="98" applyNumberFormat="1" applyFont="1" applyFill="1" applyBorder="1" applyAlignment="1" applyProtection="1">
      <alignment horizontal="center"/>
      <protection locked="0"/>
    </xf>
    <xf numFmtId="3" fontId="31" fillId="0" borderId="0" xfId="98" applyNumberFormat="1" applyFont="1" applyFill="1" applyBorder="1" applyAlignment="1" applyProtection="1">
      <alignment horizontal="center" wrapText="1"/>
      <protection/>
    </xf>
    <xf numFmtId="0" fontId="25" fillId="0" borderId="61" xfId="0" applyFont="1" applyBorder="1" applyAlignment="1">
      <alignment horizontal="center" vertical="center" wrapText="1"/>
    </xf>
    <xf numFmtId="0" fontId="31" fillId="0" borderId="22" xfId="97" applyFont="1" applyFill="1" applyBorder="1" applyAlignment="1" applyProtection="1">
      <alignment horizontal="left" vertical="center"/>
      <protection/>
    </xf>
    <xf numFmtId="0" fontId="92" fillId="0" borderId="169" xfId="97" applyFont="1" applyFill="1" applyBorder="1" applyAlignment="1">
      <alignment horizontal="justify" vertical="center" wrapText="1"/>
      <protection/>
    </xf>
    <xf numFmtId="0" fontId="92" fillId="0" borderId="170" xfId="97" applyFont="1" applyFill="1" applyBorder="1" applyAlignment="1">
      <alignment horizontal="justify" vertical="center" wrapText="1"/>
      <protection/>
    </xf>
    <xf numFmtId="164" fontId="92" fillId="0" borderId="0" xfId="97" applyNumberFormat="1" applyFont="1" applyFill="1" applyBorder="1" applyAlignment="1" applyProtection="1">
      <alignment horizontal="center" vertical="center" wrapText="1"/>
      <protection/>
    </xf>
    <xf numFmtId="0" fontId="81" fillId="0" borderId="0" xfId="92" applyFont="1" applyFill="1" applyBorder="1" applyAlignment="1" applyProtection="1">
      <alignment horizontal="center" vertical="center" wrapText="1"/>
      <protection/>
    </xf>
    <xf numFmtId="3" fontId="1" fillId="0" borderId="83" xfId="92" applyNumberFormat="1" applyFont="1" applyFill="1" applyBorder="1" applyAlignment="1">
      <alignment horizontal="center"/>
      <protection/>
    </xf>
    <xf numFmtId="0" fontId="93" fillId="0" borderId="0" xfId="92" applyFont="1" applyFill="1" applyBorder="1" applyAlignment="1">
      <alignment horizontal="right" vertical="center"/>
      <protection/>
    </xf>
    <xf numFmtId="0" fontId="0" fillId="0" borderId="0" xfId="0" applyAlignment="1">
      <alignment/>
    </xf>
  </cellXfs>
  <cellStyles count="9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Linked Cell" xfId="88"/>
    <cellStyle name="Magyarázó szöveg" xfId="89"/>
    <cellStyle name="Neutral" xfId="90"/>
    <cellStyle name="Normál 2" xfId="91"/>
    <cellStyle name="Normál_1_-_II_Tajekoztato_tablak" xfId="92"/>
    <cellStyle name="Normál_2007. év költségvetés terv 1.mellékletek" xfId="93"/>
    <cellStyle name="Normál_2007. év költségvetés terv 1.mellékletek 2" xfId="94"/>
    <cellStyle name="Normál_2008. év költségvetés terv 1. sz. melléklet" xfId="95"/>
    <cellStyle name="Normál_Dologi kiadás" xfId="96"/>
    <cellStyle name="Normál_KVRENMUNKA" xfId="97"/>
    <cellStyle name="Normál_SEGEDLETEK" xfId="98"/>
    <cellStyle name="Note" xfId="99"/>
    <cellStyle name="Output" xfId="100"/>
    <cellStyle name="Összesen" xfId="101"/>
    <cellStyle name="Currency" xfId="102"/>
    <cellStyle name="Currency [0]" xfId="103"/>
    <cellStyle name="Rossz" xfId="104"/>
    <cellStyle name="Semleges" xfId="105"/>
    <cellStyle name="Számítás" xfId="106"/>
    <cellStyle name="Percent" xfId="107"/>
    <cellStyle name="Title" xfId="108"/>
    <cellStyle name="Total" xfId="109"/>
    <cellStyle name="Warning Text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A0E0E0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3E3E3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Reni\2016\D&#233;nesfa\K&#246;lts&#233;gvet&#233;s\Rendelet\M&#225;solat%20eredetijeD&#233;nesfa%202016%20%20mell&#233;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-önk.össze.bev"/>
      <sheetName val="1 .sz.m.önk.össz.kiad."/>
      <sheetName val="2.sz.m.összehasonlító"/>
      <sheetName val="3.sz.m Önk  bev."/>
      <sheetName val="4.sz.m.ÖNK kiadás"/>
      <sheetName val="5 .sz.m. Létszám"/>
      <sheetName val="6.sz.m.Dologi kiadás"/>
      <sheetName val="7.sz.m.szociális kiadások"/>
      <sheetName val="8.sz.m.átadott pe"/>
      <sheetName val="9. saját bevételek"/>
      <sheetName val="10. sz.m. előir felh terv"/>
      <sheetName val="11.sz.m. állami támogatás "/>
      <sheetName val="12. sz.m. közvetett tám."/>
      <sheetName val="üres lap"/>
      <sheetName val="üres lap2"/>
      <sheetName val="üres lap3"/>
      <sheetName val="üres lap4"/>
      <sheetName val="üres lap5"/>
      <sheetName val="üres lap6"/>
    </sheetNames>
    <sheetDataSet>
      <sheetData sheetId="0">
        <row r="59">
          <cell r="G59">
            <v>0</v>
          </cell>
          <cell r="H59" t="e">
            <v>#DIV/0!</v>
          </cell>
          <cell r="I59">
            <v>0</v>
          </cell>
          <cell r="J59">
            <v>0</v>
          </cell>
          <cell r="K59">
            <v>41639216</v>
          </cell>
          <cell r="N59" t="e">
            <v>#DIV/0!</v>
          </cell>
          <cell r="O59">
            <v>0</v>
          </cell>
          <cell r="P59">
            <v>0</v>
          </cell>
          <cell r="Q59">
            <v>2886422</v>
          </cell>
          <cell r="R59">
            <v>0</v>
          </cell>
          <cell r="U59" t="e">
            <v>#REF!</v>
          </cell>
          <cell r="V59" t="e">
            <v>#REF!</v>
          </cell>
        </row>
        <row r="61">
          <cell r="H61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6"/>
  <sheetViews>
    <sheetView tabSelected="1" zoomScalePageLayoutView="0" workbookViewId="0" topLeftCell="A1">
      <selection activeCell="L63" sqref="L63"/>
    </sheetView>
  </sheetViews>
  <sheetFormatPr defaultColWidth="9.140625" defaultRowHeight="12.75"/>
  <cols>
    <col min="1" max="1" width="3.421875" style="1" customWidth="1"/>
    <col min="2" max="2" width="5.7109375" style="1" customWidth="1"/>
    <col min="3" max="3" width="8.8515625" style="1" customWidth="1"/>
    <col min="4" max="4" width="47.421875" style="2" customWidth="1"/>
    <col min="5" max="5" width="8.28125" style="2" customWidth="1"/>
    <col min="6" max="6" width="17.57421875" style="3" customWidth="1"/>
    <col min="7" max="11" width="0" style="3" hidden="1" customWidth="1"/>
    <col min="12" max="12" width="14.8515625" style="3" customWidth="1"/>
    <col min="13" max="13" width="16.421875" style="4" customWidth="1"/>
    <col min="14" max="18" width="0" style="4" hidden="1" customWidth="1"/>
    <col min="19" max="19" width="18.00390625" style="4" customWidth="1"/>
    <col min="20" max="20" width="15.421875" style="5" customWidth="1"/>
    <col min="21" max="23" width="0" style="4" hidden="1" customWidth="1"/>
    <col min="24" max="25" width="0" style="5" hidden="1" customWidth="1"/>
    <col min="26" max="26" width="17.28125" style="5" customWidth="1"/>
    <col min="27" max="27" width="9.00390625" style="5" customWidth="1"/>
    <col min="28" max="16384" width="9.140625" style="5" customWidth="1"/>
  </cols>
  <sheetData>
    <row r="1" spans="1:20" ht="12.75">
      <c r="A1" s="6"/>
      <c r="B1" s="6"/>
      <c r="C1" s="6"/>
      <c r="D1" s="7"/>
      <c r="E1" s="7"/>
      <c r="T1" s="8" t="s">
        <v>0</v>
      </c>
    </row>
    <row r="2" spans="1:23" s="11" customFormat="1" ht="34.5" customHeight="1">
      <c r="A2" s="1338" t="s">
        <v>490</v>
      </c>
      <c r="B2" s="1338"/>
      <c r="C2" s="1338"/>
      <c r="D2" s="1338"/>
      <c r="E2" s="1338"/>
      <c r="F2" s="1338"/>
      <c r="G2" s="1338"/>
      <c r="H2" s="1338"/>
      <c r="I2" s="1338"/>
      <c r="J2" s="1338"/>
      <c r="K2" s="1338"/>
      <c r="L2" s="1338"/>
      <c r="M2" s="1338"/>
      <c r="N2" s="1338"/>
      <c r="O2" s="1338"/>
      <c r="P2" s="1338"/>
      <c r="Q2" s="1338"/>
      <c r="R2" s="1338"/>
      <c r="S2" s="1338"/>
      <c r="T2" s="1338"/>
      <c r="U2" s="9"/>
      <c r="V2" s="10"/>
      <c r="W2" s="10"/>
    </row>
    <row r="3" spans="1:20" ht="13.5" thickBot="1">
      <c r="A3" s="12"/>
      <c r="B3" s="12"/>
      <c r="C3" s="12"/>
      <c r="D3" s="13"/>
      <c r="E3" s="14"/>
      <c r="M3" s="15"/>
      <c r="N3" s="15"/>
      <c r="O3" s="15"/>
      <c r="P3" s="15"/>
      <c r="Q3" s="15"/>
      <c r="R3" s="15"/>
      <c r="S3" s="15"/>
      <c r="T3" s="16" t="s">
        <v>491</v>
      </c>
    </row>
    <row r="4" spans="1:27" ht="45.75" customHeight="1" thickBot="1">
      <c r="A4" s="1339" t="s">
        <v>2</v>
      </c>
      <c r="B4" s="1339"/>
      <c r="C4" s="1339"/>
      <c r="D4" s="18" t="s">
        <v>3</v>
      </c>
      <c r="E4" s="19" t="s">
        <v>4</v>
      </c>
      <c r="F4" s="1334" t="s">
        <v>5</v>
      </c>
      <c r="G4" s="1335"/>
      <c r="H4" s="1335"/>
      <c r="I4" s="1335"/>
      <c r="J4" s="1335"/>
      <c r="K4" s="1335"/>
      <c r="L4" s="1336"/>
      <c r="M4" s="1334" t="s">
        <v>6</v>
      </c>
      <c r="N4" s="1335"/>
      <c r="O4" s="1335"/>
      <c r="P4" s="1335"/>
      <c r="Q4" s="1335"/>
      <c r="R4" s="1335"/>
      <c r="S4" s="796"/>
      <c r="T4" s="1334" t="s">
        <v>7</v>
      </c>
      <c r="U4" s="1335"/>
      <c r="V4" s="1335"/>
      <c r="W4" s="1335"/>
      <c r="X4" s="1335"/>
      <c r="Y4" s="1335"/>
      <c r="Z4" s="796"/>
      <c r="AA4" s="20" t="s">
        <v>8</v>
      </c>
    </row>
    <row r="5" spans="1:27" ht="36.75" customHeight="1" thickBot="1">
      <c r="A5" s="17"/>
      <c r="B5" s="21"/>
      <c r="C5" s="21"/>
      <c r="D5" s="18"/>
      <c r="E5" s="19"/>
      <c r="F5" s="22" t="s">
        <v>9</v>
      </c>
      <c r="G5" s="23" t="s">
        <v>10</v>
      </c>
      <c r="H5" s="23" t="s">
        <v>11</v>
      </c>
      <c r="I5" s="23" t="s">
        <v>12</v>
      </c>
      <c r="J5" s="23" t="s">
        <v>13</v>
      </c>
      <c r="K5" s="24" t="s">
        <v>14</v>
      </c>
      <c r="L5" s="18" t="s">
        <v>143</v>
      </c>
      <c r="M5" s="22" t="s">
        <v>9</v>
      </c>
      <c r="N5" s="23" t="s">
        <v>10</v>
      </c>
      <c r="O5" s="23" t="s">
        <v>11</v>
      </c>
      <c r="P5" s="23" t="s">
        <v>12</v>
      </c>
      <c r="Q5" s="23" t="s">
        <v>13</v>
      </c>
      <c r="R5" s="24" t="s">
        <v>14</v>
      </c>
      <c r="S5" s="18" t="s">
        <v>144</v>
      </c>
      <c r="T5" s="22" t="s">
        <v>9</v>
      </c>
      <c r="U5" s="23" t="s">
        <v>10</v>
      </c>
      <c r="V5" s="23" t="s">
        <v>11</v>
      </c>
      <c r="W5" s="23" t="s">
        <v>12</v>
      </c>
      <c r="X5" s="23" t="s">
        <v>13</v>
      </c>
      <c r="Y5" s="25" t="s">
        <v>14</v>
      </c>
      <c r="Z5" s="18" t="s">
        <v>517</v>
      </c>
      <c r="AA5" s="26"/>
    </row>
    <row r="6" spans="1:27" s="33" customFormat="1" ht="21.75" customHeight="1">
      <c r="A6" s="27"/>
      <c r="B6" s="1322"/>
      <c r="C6" s="1322"/>
      <c r="D6" s="1322"/>
      <c r="E6" s="28"/>
      <c r="F6" s="29"/>
      <c r="G6" s="30"/>
      <c r="H6" s="30"/>
      <c r="I6" s="30"/>
      <c r="J6" s="30"/>
      <c r="K6" s="30"/>
      <c r="L6" s="781"/>
      <c r="M6" s="29"/>
      <c r="N6" s="30"/>
      <c r="O6" s="30"/>
      <c r="P6" s="30"/>
      <c r="Q6" s="30"/>
      <c r="R6" s="30"/>
      <c r="S6" s="781"/>
      <c r="T6" s="29"/>
      <c r="U6" s="30"/>
      <c r="V6" s="30"/>
      <c r="W6" s="30"/>
      <c r="X6" s="30"/>
      <c r="Y6" s="31"/>
      <c r="Z6" s="792"/>
      <c r="AA6" s="32"/>
    </row>
    <row r="7" spans="1:27" s="33" customFormat="1" ht="21.75" customHeight="1" thickBot="1">
      <c r="A7" s="27" t="s">
        <v>15</v>
      </c>
      <c r="B7" s="1322" t="s">
        <v>16</v>
      </c>
      <c r="C7" s="1322"/>
      <c r="D7" s="1322"/>
      <c r="E7" s="34" t="s">
        <v>17</v>
      </c>
      <c r="F7" s="1008">
        <f aca="true" t="shared" si="0" ref="F7:AA7">F8+F13+F16+F17+F20</f>
        <v>18900000</v>
      </c>
      <c r="G7" s="1008">
        <f t="shared" si="0"/>
        <v>0</v>
      </c>
      <c r="H7" s="1008">
        <f t="shared" si="0"/>
        <v>0</v>
      </c>
      <c r="I7" s="1008">
        <f t="shared" si="0"/>
        <v>0</v>
      </c>
      <c r="J7" s="1008">
        <f t="shared" si="0"/>
        <v>0</v>
      </c>
      <c r="K7" s="1008">
        <f t="shared" si="0"/>
        <v>0</v>
      </c>
      <c r="L7" s="1008">
        <f>L8+L13+L16+L17+L20</f>
        <v>18930000</v>
      </c>
      <c r="M7" s="1008">
        <f t="shared" si="0"/>
        <v>15841584</v>
      </c>
      <c r="N7" s="1008">
        <f t="shared" si="0"/>
        <v>0</v>
      </c>
      <c r="O7" s="1008">
        <f t="shared" si="0"/>
        <v>0</v>
      </c>
      <c r="P7" s="1008">
        <f t="shared" si="0"/>
        <v>0</v>
      </c>
      <c r="Q7" s="1008">
        <f t="shared" si="0"/>
        <v>0</v>
      </c>
      <c r="R7" s="1008">
        <f t="shared" si="0"/>
        <v>0</v>
      </c>
      <c r="S7" s="1008">
        <f>L7-Z7</f>
        <v>15820404</v>
      </c>
      <c r="T7" s="1008">
        <f t="shared" si="0"/>
        <v>3058416</v>
      </c>
      <c r="U7" s="1008">
        <f t="shared" si="0"/>
        <v>0</v>
      </c>
      <c r="V7" s="1008">
        <f t="shared" si="0"/>
        <v>0</v>
      </c>
      <c r="W7" s="1008">
        <f t="shared" si="0"/>
        <v>0</v>
      </c>
      <c r="X7" s="1008">
        <f t="shared" si="0"/>
        <v>0</v>
      </c>
      <c r="Y7" s="1008">
        <f t="shared" si="0"/>
        <v>0</v>
      </c>
      <c r="Z7" s="1008">
        <v>3109596</v>
      </c>
      <c r="AA7" s="1008">
        <f t="shared" si="0"/>
        <v>0</v>
      </c>
    </row>
    <row r="8" spans="1:27" ht="21.75" customHeight="1">
      <c r="A8" s="35"/>
      <c r="B8" s="36" t="s">
        <v>18</v>
      </c>
      <c r="C8" s="1340" t="s">
        <v>19</v>
      </c>
      <c r="D8" s="1340"/>
      <c r="E8" s="37" t="s">
        <v>20</v>
      </c>
      <c r="F8" s="1009">
        <v>2000000</v>
      </c>
      <c r="G8" s="1010"/>
      <c r="H8" s="1010"/>
      <c r="I8" s="1010"/>
      <c r="J8" s="1010"/>
      <c r="K8" s="1010"/>
      <c r="L8" s="1011">
        <v>2000000</v>
      </c>
      <c r="M8" s="1009">
        <v>2000000</v>
      </c>
      <c r="N8" s="1010"/>
      <c r="O8" s="1010"/>
      <c r="P8" s="1010"/>
      <c r="Q8" s="1010"/>
      <c r="R8" s="1010"/>
      <c r="S8" s="1126">
        <f aca="true" t="shared" si="1" ref="S8:S63">L8-Z8</f>
        <v>2000000</v>
      </c>
      <c r="T8" s="1009"/>
      <c r="U8" s="1012"/>
      <c r="V8" s="1012"/>
      <c r="W8" s="1012"/>
      <c r="X8" s="1012"/>
      <c r="Y8" s="1013"/>
      <c r="Z8" s="1009"/>
      <c r="AA8" s="1014"/>
    </row>
    <row r="9" spans="1:27" ht="21.75" customHeight="1">
      <c r="A9" s="41"/>
      <c r="B9" s="42"/>
      <c r="C9" s="42" t="s">
        <v>21</v>
      </c>
      <c r="D9" s="43" t="s">
        <v>22</v>
      </c>
      <c r="E9" s="44"/>
      <c r="F9" s="1015"/>
      <c r="G9" s="1016"/>
      <c r="H9" s="1016"/>
      <c r="I9" s="1016"/>
      <c r="J9" s="1016"/>
      <c r="K9" s="1016"/>
      <c r="L9" s="1017"/>
      <c r="M9" s="1015"/>
      <c r="N9" s="1016"/>
      <c r="O9" s="1016"/>
      <c r="P9" s="1016"/>
      <c r="Q9" s="1016"/>
      <c r="R9" s="1016"/>
      <c r="S9" s="1127">
        <f t="shared" si="1"/>
        <v>0</v>
      </c>
      <c r="T9" s="1015"/>
      <c r="U9" s="1016"/>
      <c r="V9" s="1016"/>
      <c r="W9" s="1016"/>
      <c r="X9" s="1016"/>
      <c r="Y9" s="1018"/>
      <c r="Z9" s="1015"/>
      <c r="AA9" s="1019"/>
    </row>
    <row r="10" spans="1:27" ht="21.75" customHeight="1">
      <c r="A10" s="41"/>
      <c r="B10" s="42"/>
      <c r="C10" s="42" t="s">
        <v>23</v>
      </c>
      <c r="D10" s="43" t="s">
        <v>24</v>
      </c>
      <c r="E10" s="44"/>
      <c r="F10" s="1015">
        <v>2000000</v>
      </c>
      <c r="G10" s="1016"/>
      <c r="H10" s="1016"/>
      <c r="I10" s="1016"/>
      <c r="J10" s="1016"/>
      <c r="K10" s="1016"/>
      <c r="L10" s="1017">
        <v>2000000</v>
      </c>
      <c r="M10" s="1015">
        <v>2000000</v>
      </c>
      <c r="N10" s="1016"/>
      <c r="O10" s="1016"/>
      <c r="P10" s="1016"/>
      <c r="Q10" s="1016"/>
      <c r="R10" s="1016"/>
      <c r="S10" s="1127">
        <f t="shared" si="1"/>
        <v>2000000</v>
      </c>
      <c r="T10" s="1015"/>
      <c r="U10" s="1016"/>
      <c r="V10" s="1016"/>
      <c r="W10" s="1016"/>
      <c r="X10" s="1016"/>
      <c r="Y10" s="1018"/>
      <c r="Z10" s="1015"/>
      <c r="AA10" s="1019"/>
    </row>
    <row r="11" spans="1:27" ht="21.75" customHeight="1">
      <c r="A11" s="41"/>
      <c r="B11" s="42"/>
      <c r="C11" s="42" t="s">
        <v>25</v>
      </c>
      <c r="D11" s="43" t="s">
        <v>26</v>
      </c>
      <c r="E11" s="44"/>
      <c r="F11" s="1015"/>
      <c r="G11" s="1016"/>
      <c r="H11" s="1016"/>
      <c r="I11" s="1016"/>
      <c r="J11" s="1016"/>
      <c r="K11" s="1016"/>
      <c r="L11" s="1017"/>
      <c r="M11" s="1015"/>
      <c r="N11" s="1016"/>
      <c r="O11" s="1016"/>
      <c r="P11" s="1016"/>
      <c r="Q11" s="1016"/>
      <c r="R11" s="1016"/>
      <c r="S11" s="1127">
        <f t="shared" si="1"/>
        <v>0</v>
      </c>
      <c r="T11" s="1015"/>
      <c r="U11" s="1016"/>
      <c r="V11" s="1016"/>
      <c r="W11" s="1016"/>
      <c r="X11" s="1016"/>
      <c r="Y11" s="1018"/>
      <c r="Z11" s="1015"/>
      <c r="AA11" s="1019"/>
    </row>
    <row r="12" spans="1:36" ht="21.75" customHeight="1" hidden="1">
      <c r="A12" s="41"/>
      <c r="B12" s="42"/>
      <c r="C12" s="42"/>
      <c r="D12" s="43"/>
      <c r="E12" s="44"/>
      <c r="F12" s="1015"/>
      <c r="G12" s="1016"/>
      <c r="H12" s="1016"/>
      <c r="I12" s="1016"/>
      <c r="J12" s="1016"/>
      <c r="K12" s="1016"/>
      <c r="L12" s="1017"/>
      <c r="M12" s="1015"/>
      <c r="N12" s="1016"/>
      <c r="O12" s="1016"/>
      <c r="P12" s="1016"/>
      <c r="Q12" s="1016"/>
      <c r="R12" s="1016"/>
      <c r="S12" s="1127">
        <f t="shared" si="1"/>
        <v>0</v>
      </c>
      <c r="T12" s="1015"/>
      <c r="U12" s="1016"/>
      <c r="V12" s="1016"/>
      <c r="W12" s="1016"/>
      <c r="X12" s="1016"/>
      <c r="Y12" s="1018"/>
      <c r="Z12" s="1015"/>
      <c r="AA12" s="1019"/>
      <c r="AJ12" s="5" t="s">
        <v>27</v>
      </c>
    </row>
    <row r="13" spans="1:27" ht="21.75" customHeight="1">
      <c r="A13" s="41"/>
      <c r="B13" s="42" t="s">
        <v>28</v>
      </c>
      <c r="C13" s="1341" t="s">
        <v>29</v>
      </c>
      <c r="D13" s="1341"/>
      <c r="E13" s="48" t="s">
        <v>30</v>
      </c>
      <c r="F13" s="1015">
        <v>15000000</v>
      </c>
      <c r="G13" s="1016"/>
      <c r="H13" s="1016"/>
      <c r="I13" s="1016"/>
      <c r="J13" s="1016"/>
      <c r="K13" s="1016"/>
      <c r="L13" s="1017">
        <v>15000000</v>
      </c>
      <c r="M13" s="1015">
        <v>11941584</v>
      </c>
      <c r="N13" s="1016"/>
      <c r="O13" s="1016"/>
      <c r="P13" s="1016"/>
      <c r="Q13" s="1016"/>
      <c r="R13" s="1016"/>
      <c r="S13" s="1127">
        <v>11881744</v>
      </c>
      <c r="T13" s="1015">
        <v>3058416</v>
      </c>
      <c r="U13" s="1016"/>
      <c r="V13" s="1016"/>
      <c r="W13" s="1016"/>
      <c r="X13" s="1016"/>
      <c r="Y13" s="1018"/>
      <c r="Z13" s="1015">
        <v>3109596</v>
      </c>
      <c r="AA13" s="1019"/>
    </row>
    <row r="14" spans="1:27" ht="21.75" customHeight="1">
      <c r="A14" s="41"/>
      <c r="B14" s="42"/>
      <c r="C14" s="42" t="s">
        <v>31</v>
      </c>
      <c r="D14" s="47" t="s">
        <v>32</v>
      </c>
      <c r="E14" s="48"/>
      <c r="F14" s="1015">
        <v>15000000</v>
      </c>
      <c r="G14" s="1016"/>
      <c r="H14" s="1016"/>
      <c r="I14" s="1016"/>
      <c r="J14" s="1016"/>
      <c r="K14" s="1016"/>
      <c r="L14" s="1017">
        <v>15000000</v>
      </c>
      <c r="M14" s="1015">
        <v>15000000</v>
      </c>
      <c r="N14" s="1016"/>
      <c r="O14" s="1016"/>
      <c r="P14" s="1016"/>
      <c r="Q14" s="1016"/>
      <c r="R14" s="1016"/>
      <c r="S14" s="1127">
        <f t="shared" si="1"/>
        <v>15000000</v>
      </c>
      <c r="T14" s="1015"/>
      <c r="U14" s="1020"/>
      <c r="V14" s="1020"/>
      <c r="W14" s="1020"/>
      <c r="X14" s="1020"/>
      <c r="Y14" s="1021"/>
      <c r="Z14" s="1015"/>
      <c r="AA14" s="1019"/>
    </row>
    <row r="15" spans="1:27" ht="21.75" customHeight="1">
      <c r="A15" s="41"/>
      <c r="B15" s="42"/>
      <c r="C15" s="42" t="s">
        <v>33</v>
      </c>
      <c r="D15" s="47" t="s">
        <v>34</v>
      </c>
      <c r="E15" s="48"/>
      <c r="F15" s="1015"/>
      <c r="G15" s="1016"/>
      <c r="H15" s="1016"/>
      <c r="I15" s="1016"/>
      <c r="J15" s="1016"/>
      <c r="K15" s="1016"/>
      <c r="L15" s="1017"/>
      <c r="M15" s="1015"/>
      <c r="N15" s="1016"/>
      <c r="O15" s="1016"/>
      <c r="P15" s="1016"/>
      <c r="Q15" s="1016"/>
      <c r="R15" s="1016"/>
      <c r="S15" s="1127">
        <f t="shared" si="1"/>
        <v>0</v>
      </c>
      <c r="T15" s="1015"/>
      <c r="U15" s="1020"/>
      <c r="V15" s="1020"/>
      <c r="W15" s="1020"/>
      <c r="X15" s="1020"/>
      <c r="Y15" s="1021"/>
      <c r="Z15" s="1015"/>
      <c r="AA15" s="1019"/>
    </row>
    <row r="16" spans="1:27" ht="29.25" customHeight="1">
      <c r="A16" s="41"/>
      <c r="B16" s="42" t="s">
        <v>35</v>
      </c>
      <c r="C16" s="1341" t="s">
        <v>36</v>
      </c>
      <c r="D16" s="1341"/>
      <c r="E16" s="48" t="s">
        <v>37</v>
      </c>
      <c r="F16" s="1015">
        <v>1500000</v>
      </c>
      <c r="G16" s="1016"/>
      <c r="H16" s="1016"/>
      <c r="I16" s="1022"/>
      <c r="J16" s="1022"/>
      <c r="K16" s="1022"/>
      <c r="L16" s="1023">
        <v>1500000</v>
      </c>
      <c r="M16" s="1015">
        <v>1500000</v>
      </c>
      <c r="N16" s="1016"/>
      <c r="O16" s="1016"/>
      <c r="P16" s="1022"/>
      <c r="Q16" s="1022"/>
      <c r="R16" s="1022"/>
      <c r="S16" s="1127">
        <f t="shared" si="1"/>
        <v>1500000</v>
      </c>
      <c r="T16" s="1015"/>
      <c r="U16" s="1020"/>
      <c r="V16" s="1020"/>
      <c r="W16" s="1024"/>
      <c r="X16" s="1024"/>
      <c r="Y16" s="1025"/>
      <c r="Z16" s="1015"/>
      <c r="AA16" s="1019"/>
    </row>
    <row r="17" spans="1:27" ht="29.25" customHeight="1">
      <c r="A17" s="41"/>
      <c r="B17" s="42" t="s">
        <v>38</v>
      </c>
      <c r="C17" s="1333" t="s">
        <v>39</v>
      </c>
      <c r="D17" s="1333"/>
      <c r="E17" s="52" t="s">
        <v>40</v>
      </c>
      <c r="F17" s="1015">
        <v>300000</v>
      </c>
      <c r="G17" s="1016"/>
      <c r="H17" s="1016"/>
      <c r="I17" s="1022"/>
      <c r="J17" s="1022"/>
      <c r="K17" s="1022"/>
      <c r="L17" s="1023">
        <v>300000</v>
      </c>
      <c r="M17" s="1015">
        <v>300000</v>
      </c>
      <c r="N17" s="1016"/>
      <c r="O17" s="1016"/>
      <c r="P17" s="1022"/>
      <c r="Q17" s="1022"/>
      <c r="R17" s="1022"/>
      <c r="S17" s="1127">
        <f t="shared" si="1"/>
        <v>300000</v>
      </c>
      <c r="T17" s="1015"/>
      <c r="U17" s="1026"/>
      <c r="V17" s="1026"/>
      <c r="W17" s="1027"/>
      <c r="X17" s="1027"/>
      <c r="Y17" s="1028"/>
      <c r="Z17" s="1015"/>
      <c r="AA17" s="1019"/>
    </row>
    <row r="18" spans="1:27" ht="31.5" customHeight="1">
      <c r="A18" s="41"/>
      <c r="B18" s="42"/>
      <c r="C18" s="42" t="s">
        <v>41</v>
      </c>
      <c r="D18" s="47" t="s">
        <v>42</v>
      </c>
      <c r="E18" s="48"/>
      <c r="F18" s="1015"/>
      <c r="G18" s="1016"/>
      <c r="H18" s="1016"/>
      <c r="I18" s="1022"/>
      <c r="J18" s="1022"/>
      <c r="K18" s="1022"/>
      <c r="L18" s="1023"/>
      <c r="M18" s="1015"/>
      <c r="N18" s="1016"/>
      <c r="O18" s="1016"/>
      <c r="P18" s="1022"/>
      <c r="Q18" s="1022"/>
      <c r="R18" s="1022"/>
      <c r="S18" s="1127">
        <f t="shared" si="1"/>
        <v>0</v>
      </c>
      <c r="T18" s="1015"/>
      <c r="U18" s="1026"/>
      <c r="V18" s="1026"/>
      <c r="W18" s="1027"/>
      <c r="X18" s="1027"/>
      <c r="Y18" s="1028"/>
      <c r="Z18" s="1015"/>
      <c r="AA18" s="1019"/>
    </row>
    <row r="19" spans="1:27" ht="21.75" customHeight="1">
      <c r="A19" s="41"/>
      <c r="B19" s="42"/>
      <c r="C19" s="42" t="s">
        <v>43</v>
      </c>
      <c r="D19" s="47" t="s">
        <v>44</v>
      </c>
      <c r="E19" s="48"/>
      <c r="F19" s="1015">
        <v>300000</v>
      </c>
      <c r="G19" s="1016"/>
      <c r="H19" s="1016"/>
      <c r="I19" s="1022"/>
      <c r="J19" s="1022"/>
      <c r="K19" s="1022"/>
      <c r="L19" s="1023">
        <v>300000</v>
      </c>
      <c r="M19" s="1015">
        <v>300000</v>
      </c>
      <c r="N19" s="1016"/>
      <c r="O19" s="1016"/>
      <c r="P19" s="1022"/>
      <c r="Q19" s="1022"/>
      <c r="R19" s="1022"/>
      <c r="S19" s="1127">
        <f t="shared" si="1"/>
        <v>300000</v>
      </c>
      <c r="T19" s="1015"/>
      <c r="U19" s="1026"/>
      <c r="V19" s="1026"/>
      <c r="W19" s="1027"/>
      <c r="X19" s="1027"/>
      <c r="Y19" s="1028"/>
      <c r="Z19" s="1015"/>
      <c r="AA19" s="1029"/>
    </row>
    <row r="20" spans="1:27" ht="21.75" customHeight="1" thickBot="1">
      <c r="A20" s="55"/>
      <c r="B20" s="56" t="s">
        <v>45</v>
      </c>
      <c r="C20" s="1337" t="s">
        <v>46</v>
      </c>
      <c r="D20" s="1337"/>
      <c r="E20" s="57" t="s">
        <v>47</v>
      </c>
      <c r="F20" s="1015">
        <v>100000</v>
      </c>
      <c r="G20" s="1030"/>
      <c r="H20" s="1030"/>
      <c r="I20" s="1031"/>
      <c r="J20" s="1031"/>
      <c r="K20" s="1031"/>
      <c r="L20" s="1032">
        <v>130000</v>
      </c>
      <c r="M20" s="1015">
        <v>100000</v>
      </c>
      <c r="N20" s="1030"/>
      <c r="O20" s="1030"/>
      <c r="P20" s="1031"/>
      <c r="Q20" s="1031"/>
      <c r="R20" s="1031"/>
      <c r="S20" s="1128">
        <f t="shared" si="1"/>
        <v>130000</v>
      </c>
      <c r="T20" s="1033"/>
      <c r="U20" s="1026"/>
      <c r="V20" s="1026"/>
      <c r="W20" s="1027"/>
      <c r="X20" s="1027"/>
      <c r="Y20" s="1028"/>
      <c r="Z20" s="1033"/>
      <c r="AA20" s="1034"/>
    </row>
    <row r="21" spans="1:27" ht="21.75" customHeight="1" thickBot="1">
      <c r="A21" s="27" t="s">
        <v>48</v>
      </c>
      <c r="B21" s="1322" t="s">
        <v>49</v>
      </c>
      <c r="C21" s="1322"/>
      <c r="D21" s="1322"/>
      <c r="E21" s="28" t="s">
        <v>50</v>
      </c>
      <c r="F21" s="1008">
        <f aca="true" t="shared" si="2" ref="F21:AA21">F25+F26+F27+F31+F32+F33+F34</f>
        <v>11059355</v>
      </c>
      <c r="G21" s="1008">
        <f t="shared" si="2"/>
        <v>0</v>
      </c>
      <c r="H21" s="1008">
        <f t="shared" si="2"/>
        <v>0</v>
      </c>
      <c r="I21" s="1008">
        <f t="shared" si="2"/>
        <v>0</v>
      </c>
      <c r="J21" s="1008">
        <f t="shared" si="2"/>
        <v>0</v>
      </c>
      <c r="K21" s="1008">
        <f t="shared" si="2"/>
        <v>0</v>
      </c>
      <c r="L21" s="1008">
        <f>L22+L25+L26+L27+L33+L34+L35+L23</f>
        <v>11391160</v>
      </c>
      <c r="M21" s="1008">
        <f t="shared" si="2"/>
        <v>7281675</v>
      </c>
      <c r="N21" s="1008">
        <f t="shared" si="2"/>
        <v>0</v>
      </c>
      <c r="O21" s="1008">
        <f t="shared" si="2"/>
        <v>0</v>
      </c>
      <c r="P21" s="1008">
        <f t="shared" si="2"/>
        <v>0</v>
      </c>
      <c r="Q21" s="1008">
        <f t="shared" si="2"/>
        <v>0</v>
      </c>
      <c r="R21" s="1008">
        <f t="shared" si="2"/>
        <v>0</v>
      </c>
      <c r="S21" s="1008">
        <f>S22+S25+S26+S27+S33+S34+S35+S23</f>
        <v>7613480</v>
      </c>
      <c r="T21" s="1008">
        <f t="shared" si="2"/>
        <v>3777680</v>
      </c>
      <c r="U21" s="1008">
        <f t="shared" si="2"/>
        <v>0</v>
      </c>
      <c r="V21" s="1008">
        <f t="shared" si="2"/>
        <v>0</v>
      </c>
      <c r="W21" s="1008">
        <f t="shared" si="2"/>
        <v>0</v>
      </c>
      <c r="X21" s="1008">
        <f t="shared" si="2"/>
        <v>0</v>
      </c>
      <c r="Y21" s="1008">
        <f t="shared" si="2"/>
        <v>870</v>
      </c>
      <c r="Z21" s="1008">
        <v>3777680</v>
      </c>
      <c r="AA21" s="1008">
        <f t="shared" si="2"/>
        <v>0</v>
      </c>
    </row>
    <row r="22" spans="1:27" ht="21.75" customHeight="1">
      <c r="A22" s="1119"/>
      <c r="B22" s="42" t="s">
        <v>51</v>
      </c>
      <c r="C22" s="1320" t="s">
        <v>525</v>
      </c>
      <c r="D22" s="1321"/>
      <c r="E22" s="37" t="s">
        <v>528</v>
      </c>
      <c r="F22" s="1009"/>
      <c r="G22" s="1011"/>
      <c r="H22" s="1011"/>
      <c r="I22" s="1011"/>
      <c r="J22" s="1011"/>
      <c r="K22" s="1011"/>
      <c r="L22" s="1011">
        <v>10000</v>
      </c>
      <c r="M22" s="1009"/>
      <c r="N22" s="1011"/>
      <c r="O22" s="1011"/>
      <c r="P22" s="1011"/>
      <c r="Q22" s="1011"/>
      <c r="R22" s="1011"/>
      <c r="S22" s="1126">
        <f t="shared" si="1"/>
        <v>10000</v>
      </c>
      <c r="T22" s="1009"/>
      <c r="U22" s="1011"/>
      <c r="V22" s="1011"/>
      <c r="W22" s="1011"/>
      <c r="X22" s="1011"/>
      <c r="Y22" s="1125"/>
      <c r="Z22" s="1009"/>
      <c r="AA22" s="1126"/>
    </row>
    <row r="23" spans="1:27" ht="21.75" customHeight="1">
      <c r="A23" s="41"/>
      <c r="B23" s="42" t="s">
        <v>54</v>
      </c>
      <c r="C23" s="1319" t="s">
        <v>539</v>
      </c>
      <c r="D23" s="1319"/>
      <c r="E23" s="64"/>
      <c r="F23" s="1120"/>
      <c r="G23" s="1232"/>
      <c r="H23" s="1232"/>
      <c r="I23" s="1232"/>
      <c r="J23" s="1232"/>
      <c r="K23" s="1232"/>
      <c r="L23" s="1232">
        <f>'5. sz. m óvoda'!P11</f>
        <v>324817</v>
      </c>
      <c r="M23" s="1120"/>
      <c r="N23" s="1232"/>
      <c r="O23" s="1232"/>
      <c r="P23" s="1232"/>
      <c r="Q23" s="1232"/>
      <c r="R23" s="1232"/>
      <c r="S23" s="1233">
        <f>'5. sz. m óvoda'!U11</f>
        <v>324817</v>
      </c>
      <c r="T23" s="1120"/>
      <c r="U23" s="1232"/>
      <c r="V23" s="1232"/>
      <c r="W23" s="1232"/>
      <c r="X23" s="1232"/>
      <c r="Y23" s="1234"/>
      <c r="Z23" s="1120"/>
      <c r="AA23" s="1233"/>
    </row>
    <row r="24" spans="1:27" ht="21.75" customHeight="1" hidden="1">
      <c r="A24" s="1119"/>
      <c r="B24" s="1116"/>
      <c r="C24" s="1116"/>
      <c r="D24" s="1116"/>
      <c r="E24" s="64"/>
      <c r="F24" s="1120"/>
      <c r="G24" s="1232"/>
      <c r="H24" s="1232"/>
      <c r="I24" s="1232"/>
      <c r="J24" s="1232"/>
      <c r="K24" s="1232"/>
      <c r="L24" s="1232"/>
      <c r="M24" s="1120"/>
      <c r="N24" s="1232"/>
      <c r="O24" s="1232"/>
      <c r="P24" s="1232"/>
      <c r="Q24" s="1232"/>
      <c r="R24" s="1232"/>
      <c r="S24" s="1233"/>
      <c r="T24" s="1120"/>
      <c r="U24" s="1232"/>
      <c r="V24" s="1232"/>
      <c r="W24" s="1232"/>
      <c r="X24" s="1232"/>
      <c r="Y24" s="1234"/>
      <c r="Z24" s="1120"/>
      <c r="AA24" s="1233"/>
    </row>
    <row r="25" spans="1:27" ht="21.75" customHeight="1">
      <c r="A25" s="61"/>
      <c r="B25" s="62" t="s">
        <v>57</v>
      </c>
      <c r="C25" s="1323" t="s">
        <v>52</v>
      </c>
      <c r="D25" s="1323"/>
      <c r="E25" s="64" t="s">
        <v>53</v>
      </c>
      <c r="F25" s="1120">
        <v>8075297</v>
      </c>
      <c r="G25" s="1012"/>
      <c r="H25" s="1012"/>
      <c r="I25" s="1121"/>
      <c r="J25" s="1121"/>
      <c r="K25" s="1121"/>
      <c r="L25" s="1122">
        <f>'3.sz.m Önk  bev.'!L23+'5. sz. m óvoda'!P10</f>
        <v>7750480</v>
      </c>
      <c r="M25" s="1120">
        <v>4297617</v>
      </c>
      <c r="N25" s="1012"/>
      <c r="O25" s="1012"/>
      <c r="P25" s="1121"/>
      <c r="Q25" s="1121"/>
      <c r="R25" s="1121"/>
      <c r="S25" s="1122">
        <f>'3.sz.m Önk  bev.'!S23+'5. sz. m óvoda'!U10</f>
        <v>3972800</v>
      </c>
      <c r="T25" s="1120">
        <v>3777680</v>
      </c>
      <c r="U25" s="1012"/>
      <c r="V25" s="1012"/>
      <c r="W25" s="1121"/>
      <c r="X25" s="1121"/>
      <c r="Y25" s="1123">
        <v>600</v>
      </c>
      <c r="Z25" s="1120">
        <v>3777680</v>
      </c>
      <c r="AA25" s="1124"/>
    </row>
    <row r="26" spans="1:27" ht="21.75" customHeight="1">
      <c r="A26" s="41"/>
      <c r="B26" s="42" t="s">
        <v>66</v>
      </c>
      <c r="C26" s="1319" t="s">
        <v>55</v>
      </c>
      <c r="D26" s="1319"/>
      <c r="E26" s="44" t="s">
        <v>56</v>
      </c>
      <c r="F26" s="1035"/>
      <c r="G26" s="1036"/>
      <c r="H26" s="1036"/>
      <c r="I26" s="1036"/>
      <c r="J26" s="1036"/>
      <c r="K26" s="1036"/>
      <c r="L26" s="1037">
        <v>5195</v>
      </c>
      <c r="M26" s="1035"/>
      <c r="N26" s="1036"/>
      <c r="O26" s="1036"/>
      <c r="P26" s="1036"/>
      <c r="Q26" s="1036"/>
      <c r="R26" s="1036"/>
      <c r="S26" s="1127">
        <f t="shared" si="1"/>
        <v>5195</v>
      </c>
      <c r="T26" s="1035"/>
      <c r="U26" s="1036"/>
      <c r="V26" s="1036"/>
      <c r="W26" s="1036"/>
      <c r="X26" s="1036"/>
      <c r="Y26" s="1038"/>
      <c r="Z26" s="1035"/>
      <c r="AA26" s="1019"/>
    </row>
    <row r="27" spans="1:27" ht="21.75" customHeight="1">
      <c r="A27" s="41"/>
      <c r="B27" s="42" t="s">
        <v>68</v>
      </c>
      <c r="C27" s="1319" t="s">
        <v>58</v>
      </c>
      <c r="D27" s="1319"/>
      <c r="E27" s="44" t="s">
        <v>59</v>
      </c>
      <c r="F27" s="1035">
        <v>2884058</v>
      </c>
      <c r="G27" s="1036"/>
      <c r="H27" s="1036"/>
      <c r="I27" s="1036"/>
      <c r="J27" s="1036"/>
      <c r="K27" s="1036"/>
      <c r="L27" s="1037">
        <v>3184058</v>
      </c>
      <c r="M27" s="1035">
        <v>2884058</v>
      </c>
      <c r="N27" s="1036"/>
      <c r="O27" s="1036"/>
      <c r="P27" s="1036"/>
      <c r="Q27" s="1036"/>
      <c r="R27" s="1036"/>
      <c r="S27" s="1127">
        <f t="shared" si="1"/>
        <v>3184058</v>
      </c>
      <c r="T27" s="1035"/>
      <c r="U27" s="1036"/>
      <c r="V27" s="1036"/>
      <c r="W27" s="1036"/>
      <c r="X27" s="1036"/>
      <c r="Y27" s="1038"/>
      <c r="Z27" s="1035"/>
      <c r="AA27" s="1019"/>
    </row>
    <row r="28" spans="1:27" ht="31.5" customHeight="1">
      <c r="A28" s="41"/>
      <c r="B28" s="42"/>
      <c r="C28" s="42" t="s">
        <v>544</v>
      </c>
      <c r="D28" s="43" t="s">
        <v>61</v>
      </c>
      <c r="E28" s="44"/>
      <c r="F28" s="1035">
        <v>2884058</v>
      </c>
      <c r="G28" s="1036"/>
      <c r="H28" s="1036"/>
      <c r="I28" s="1036"/>
      <c r="J28" s="1036"/>
      <c r="K28" s="1036"/>
      <c r="L28" s="1037">
        <v>3184058</v>
      </c>
      <c r="M28" s="1035">
        <v>2884058</v>
      </c>
      <c r="N28" s="1036"/>
      <c r="O28" s="1036"/>
      <c r="P28" s="1036"/>
      <c r="Q28" s="1036"/>
      <c r="R28" s="1036"/>
      <c r="S28" s="1127">
        <f t="shared" si="1"/>
        <v>3184058</v>
      </c>
      <c r="T28" s="1035"/>
      <c r="U28" s="1036"/>
      <c r="V28" s="1036"/>
      <c r="W28" s="1036"/>
      <c r="X28" s="1036"/>
      <c r="Y28" s="1038"/>
      <c r="Z28" s="1035"/>
      <c r="AA28" s="1019"/>
    </row>
    <row r="29" spans="1:27" ht="41.25" customHeight="1">
      <c r="A29" s="41"/>
      <c r="B29" s="42"/>
      <c r="C29" s="42" t="s">
        <v>545</v>
      </c>
      <c r="D29" s="43" t="s">
        <v>63</v>
      </c>
      <c r="E29" s="44"/>
      <c r="F29" s="1035"/>
      <c r="G29" s="1036"/>
      <c r="H29" s="1036"/>
      <c r="I29" s="1036"/>
      <c r="J29" s="1036"/>
      <c r="K29" s="1036"/>
      <c r="L29" s="1037"/>
      <c r="M29" s="1035"/>
      <c r="N29" s="1036"/>
      <c r="O29" s="1036"/>
      <c r="P29" s="1036"/>
      <c r="Q29" s="1036"/>
      <c r="R29" s="1036"/>
      <c r="S29" s="1127">
        <f t="shared" si="1"/>
        <v>0</v>
      </c>
      <c r="T29" s="1035"/>
      <c r="U29" s="1036"/>
      <c r="V29" s="1036"/>
      <c r="W29" s="1036"/>
      <c r="X29" s="1036"/>
      <c r="Y29" s="1038"/>
      <c r="Z29" s="1035"/>
      <c r="AA29" s="1019"/>
    </row>
    <row r="30" spans="1:27" ht="21.75" customHeight="1">
      <c r="A30" s="41"/>
      <c r="B30" s="42"/>
      <c r="C30" s="42" t="s">
        <v>546</v>
      </c>
      <c r="D30" s="43" t="s">
        <v>65</v>
      </c>
      <c r="E30" s="44"/>
      <c r="F30" s="1035"/>
      <c r="G30" s="1036"/>
      <c r="H30" s="1036"/>
      <c r="I30" s="1036"/>
      <c r="J30" s="1036"/>
      <c r="K30" s="1036"/>
      <c r="L30" s="1037"/>
      <c r="M30" s="1035"/>
      <c r="N30" s="1036"/>
      <c r="O30" s="1036"/>
      <c r="P30" s="1036"/>
      <c r="Q30" s="1036"/>
      <c r="R30" s="1036"/>
      <c r="S30" s="1127">
        <f t="shared" si="1"/>
        <v>0</v>
      </c>
      <c r="T30" s="1035"/>
      <c r="U30" s="1036"/>
      <c r="V30" s="1036"/>
      <c r="W30" s="1036"/>
      <c r="X30" s="1036"/>
      <c r="Y30" s="1038"/>
      <c r="Z30" s="1035"/>
      <c r="AA30" s="1019"/>
    </row>
    <row r="31" spans="1:27" ht="21.75" customHeight="1">
      <c r="A31" s="41"/>
      <c r="B31" s="42" t="s">
        <v>70</v>
      </c>
      <c r="C31" s="1319" t="s">
        <v>67</v>
      </c>
      <c r="D31" s="1319"/>
      <c r="E31" s="44"/>
      <c r="F31" s="1035"/>
      <c r="G31" s="1036"/>
      <c r="H31" s="1036"/>
      <c r="I31" s="1036"/>
      <c r="J31" s="1036"/>
      <c r="K31" s="1036"/>
      <c r="L31" s="1037"/>
      <c r="M31" s="1035"/>
      <c r="N31" s="1036"/>
      <c r="O31" s="1036"/>
      <c r="P31" s="1036"/>
      <c r="Q31" s="1036"/>
      <c r="R31" s="1036"/>
      <c r="S31" s="1127">
        <f t="shared" si="1"/>
        <v>0</v>
      </c>
      <c r="T31" s="1035"/>
      <c r="U31" s="1036"/>
      <c r="V31" s="1036"/>
      <c r="W31" s="1036"/>
      <c r="X31" s="1036"/>
      <c r="Y31" s="1038">
        <v>270</v>
      </c>
      <c r="Z31" s="1035"/>
      <c r="AA31" s="1019"/>
    </row>
    <row r="32" spans="1:27" ht="21.75" customHeight="1">
      <c r="A32" s="69"/>
      <c r="B32" s="70" t="s">
        <v>540</v>
      </c>
      <c r="C32" s="1319" t="s">
        <v>69</v>
      </c>
      <c r="D32" s="1319"/>
      <c r="E32" s="44"/>
      <c r="F32" s="1035"/>
      <c r="G32" s="1036"/>
      <c r="H32" s="1036"/>
      <c r="I32" s="1036"/>
      <c r="J32" s="1036"/>
      <c r="K32" s="1036"/>
      <c r="L32" s="1037"/>
      <c r="M32" s="1035"/>
      <c r="N32" s="1036"/>
      <c r="O32" s="1036"/>
      <c r="P32" s="1036"/>
      <c r="Q32" s="1036"/>
      <c r="R32" s="1036"/>
      <c r="S32" s="1127">
        <f t="shared" si="1"/>
        <v>0</v>
      </c>
      <c r="T32" s="1035"/>
      <c r="U32" s="1036"/>
      <c r="V32" s="1036"/>
      <c r="W32" s="1036"/>
      <c r="X32" s="1036"/>
      <c r="Y32" s="1038"/>
      <c r="Z32" s="1035"/>
      <c r="AA32" s="1019"/>
    </row>
    <row r="33" spans="1:27" ht="21.75" customHeight="1">
      <c r="A33" s="69"/>
      <c r="B33" s="70" t="s">
        <v>541</v>
      </c>
      <c r="C33" s="1319" t="s">
        <v>71</v>
      </c>
      <c r="D33" s="1319"/>
      <c r="E33" s="44" t="s">
        <v>72</v>
      </c>
      <c r="F33" s="1035"/>
      <c r="G33" s="1036"/>
      <c r="H33" s="1036"/>
      <c r="I33" s="1036"/>
      <c r="J33" s="1036"/>
      <c r="K33" s="1036"/>
      <c r="L33" s="1037">
        <f>'3.sz.m Önk  bev.'!L31+'5. sz. m óvoda'!P12</f>
        <v>10100</v>
      </c>
      <c r="M33" s="1035"/>
      <c r="N33" s="1036"/>
      <c r="O33" s="1036"/>
      <c r="P33" s="1036"/>
      <c r="Q33" s="1036"/>
      <c r="R33" s="1036"/>
      <c r="S33" s="1127">
        <f t="shared" si="1"/>
        <v>10100</v>
      </c>
      <c r="T33" s="1035"/>
      <c r="U33" s="1036"/>
      <c r="V33" s="1036"/>
      <c r="W33" s="1036"/>
      <c r="X33" s="1036"/>
      <c r="Y33" s="1038"/>
      <c r="Z33" s="1035"/>
      <c r="AA33" s="1019"/>
    </row>
    <row r="34" spans="1:27" ht="21.75" customHeight="1" thickBot="1">
      <c r="A34" s="69"/>
      <c r="B34" s="70" t="s">
        <v>542</v>
      </c>
      <c r="C34" s="1325" t="s">
        <v>74</v>
      </c>
      <c r="D34" s="1325"/>
      <c r="E34" s="71" t="s">
        <v>524</v>
      </c>
      <c r="F34" s="1035">
        <v>100000</v>
      </c>
      <c r="G34" s="1036"/>
      <c r="H34" s="1036"/>
      <c r="I34" s="1036"/>
      <c r="J34" s="1036"/>
      <c r="K34" s="1036"/>
      <c r="L34" s="1037">
        <f>'3.sz.m Önk  bev.'!L32+'5. sz. m óvoda'!P13</f>
        <v>100010</v>
      </c>
      <c r="M34" s="1035">
        <v>100000</v>
      </c>
      <c r="N34" s="1036"/>
      <c r="O34" s="1036"/>
      <c r="P34" s="1036"/>
      <c r="Q34" s="1036"/>
      <c r="R34" s="1036"/>
      <c r="S34" s="1127">
        <f t="shared" si="1"/>
        <v>100010</v>
      </c>
      <c r="T34" s="1035"/>
      <c r="U34" s="1036"/>
      <c r="V34" s="1036"/>
      <c r="W34" s="1036"/>
      <c r="X34" s="1036"/>
      <c r="Y34" s="1038"/>
      <c r="Z34" s="1035"/>
      <c r="AA34" s="1034"/>
    </row>
    <row r="35" spans="1:27" ht="21.75" customHeight="1" thickBot="1">
      <c r="A35" s="55"/>
      <c r="B35" s="56" t="s">
        <v>543</v>
      </c>
      <c r="C35" s="1331" t="s">
        <v>523</v>
      </c>
      <c r="D35" s="1332"/>
      <c r="E35" s="92" t="s">
        <v>524</v>
      </c>
      <c r="F35" s="1065"/>
      <c r="G35" s="1117"/>
      <c r="H35" s="1117"/>
      <c r="I35" s="1117"/>
      <c r="J35" s="1117"/>
      <c r="K35" s="1117"/>
      <c r="L35" s="1117">
        <v>6500</v>
      </c>
      <c r="M35" s="1065"/>
      <c r="N35" s="1117"/>
      <c r="O35" s="1117"/>
      <c r="P35" s="1117"/>
      <c r="Q35" s="1117"/>
      <c r="R35" s="1117"/>
      <c r="S35" s="1128">
        <f t="shared" si="1"/>
        <v>6500</v>
      </c>
      <c r="T35" s="1065"/>
      <c r="U35" s="1117"/>
      <c r="V35" s="1117"/>
      <c r="W35" s="1117"/>
      <c r="X35" s="1117"/>
      <c r="Y35" s="1064"/>
      <c r="Z35" s="1065"/>
      <c r="AA35" s="1118"/>
    </row>
    <row r="36" spans="1:27" ht="30.75" customHeight="1" thickBot="1">
      <c r="A36" s="72" t="s">
        <v>75</v>
      </c>
      <c r="B36" s="1322" t="s">
        <v>76</v>
      </c>
      <c r="C36" s="1322"/>
      <c r="D36" s="1322"/>
      <c r="E36" s="28" t="s">
        <v>77</v>
      </c>
      <c r="F36" s="1041">
        <f aca="true" t="shared" si="3" ref="F36:AA36">F37+F38+F39+F40</f>
        <v>33306320</v>
      </c>
      <c r="G36" s="1041">
        <f t="shared" si="3"/>
        <v>0</v>
      </c>
      <c r="H36" s="1041">
        <f t="shared" si="3"/>
        <v>0</v>
      </c>
      <c r="I36" s="1041">
        <f t="shared" si="3"/>
        <v>0</v>
      </c>
      <c r="J36" s="1041">
        <f t="shared" si="3"/>
        <v>0</v>
      </c>
      <c r="K36" s="1041">
        <f t="shared" si="3"/>
        <v>0</v>
      </c>
      <c r="L36" s="1041">
        <f>L37+L40+L38</f>
        <v>33959244</v>
      </c>
      <c r="M36" s="1041">
        <f t="shared" si="3"/>
        <v>33286127</v>
      </c>
      <c r="N36" s="1041">
        <f t="shared" si="3"/>
        <v>0</v>
      </c>
      <c r="O36" s="1041">
        <f t="shared" si="3"/>
        <v>0</v>
      </c>
      <c r="P36" s="1041">
        <f t="shared" si="3"/>
        <v>0</v>
      </c>
      <c r="Q36" s="1041">
        <f t="shared" si="3"/>
        <v>0</v>
      </c>
      <c r="R36" s="1041">
        <f t="shared" si="3"/>
        <v>0</v>
      </c>
      <c r="S36" s="1008">
        <f t="shared" si="1"/>
        <v>33838086</v>
      </c>
      <c r="T36" s="1041">
        <f t="shared" si="3"/>
        <v>20193</v>
      </c>
      <c r="U36" s="1041">
        <f t="shared" si="3"/>
        <v>0</v>
      </c>
      <c r="V36" s="1041">
        <f t="shared" si="3"/>
        <v>0</v>
      </c>
      <c r="W36" s="1041">
        <f t="shared" si="3"/>
        <v>0</v>
      </c>
      <c r="X36" s="1041">
        <f t="shared" si="3"/>
        <v>0</v>
      </c>
      <c r="Y36" s="1041">
        <f t="shared" si="3"/>
        <v>0</v>
      </c>
      <c r="Z36" s="1041">
        <v>121158</v>
      </c>
      <c r="AA36" s="1041">
        <f t="shared" si="3"/>
        <v>0</v>
      </c>
    </row>
    <row r="37" spans="1:27" ht="21.75" customHeight="1" thickBot="1">
      <c r="A37" s="61"/>
      <c r="B37" s="70" t="s">
        <v>78</v>
      </c>
      <c r="C37" s="1330" t="s">
        <v>79</v>
      </c>
      <c r="D37" s="1330"/>
      <c r="E37" s="74" t="s">
        <v>80</v>
      </c>
      <c r="F37" s="1035">
        <v>18542240</v>
      </c>
      <c r="G37" s="1042"/>
      <c r="H37" s="1042"/>
      <c r="I37" s="1042"/>
      <c r="J37" s="1042"/>
      <c r="K37" s="1042"/>
      <c r="L37" s="1043">
        <f>'3.sz.m Önk  bev.'!L35</f>
        <v>18542240</v>
      </c>
      <c r="M37" s="1035">
        <v>18522047</v>
      </c>
      <c r="N37" s="1042"/>
      <c r="O37" s="1042"/>
      <c r="P37" s="1042"/>
      <c r="Q37" s="1042"/>
      <c r="R37" s="1042"/>
      <c r="S37" s="1126">
        <f t="shared" si="1"/>
        <v>18421082</v>
      </c>
      <c r="T37" s="1044">
        <v>20193</v>
      </c>
      <c r="U37" s="1045"/>
      <c r="V37" s="1045"/>
      <c r="W37" s="1045"/>
      <c r="X37" s="1045"/>
      <c r="Y37" s="1046"/>
      <c r="Z37" s="1047">
        <v>121158</v>
      </c>
      <c r="AA37" s="1014"/>
    </row>
    <row r="38" spans="1:27" ht="21.75" customHeight="1" thickBot="1">
      <c r="A38" s="41"/>
      <c r="B38" s="70" t="s">
        <v>81</v>
      </c>
      <c r="C38" s="1319" t="s">
        <v>82</v>
      </c>
      <c r="D38" s="1319"/>
      <c r="E38" s="44"/>
      <c r="F38" s="1035"/>
      <c r="G38" s="1048"/>
      <c r="H38" s="1048"/>
      <c r="I38" s="1048"/>
      <c r="J38" s="1048"/>
      <c r="K38" s="1048"/>
      <c r="L38" s="1049">
        <f>'3.sz.m Önk  bev.'!L36</f>
        <v>652924</v>
      </c>
      <c r="M38" s="1035"/>
      <c r="N38" s="1048"/>
      <c r="O38" s="1048"/>
      <c r="P38" s="1048"/>
      <c r="Q38" s="1048"/>
      <c r="R38" s="1048"/>
      <c r="S38" s="1127">
        <f t="shared" si="1"/>
        <v>652924</v>
      </c>
      <c r="T38" s="1050"/>
      <c r="U38" s="1045"/>
      <c r="V38" s="1045"/>
      <c r="W38" s="1045"/>
      <c r="X38" s="1045"/>
      <c r="Y38" s="1046"/>
      <c r="Z38" s="1051"/>
      <c r="AA38" s="1019"/>
    </row>
    <row r="39" spans="1:27" ht="21.75" customHeight="1" thickBot="1">
      <c r="A39" s="41"/>
      <c r="B39" s="70" t="s">
        <v>83</v>
      </c>
      <c r="C39" s="1319" t="s">
        <v>84</v>
      </c>
      <c r="D39" s="1319"/>
      <c r="E39" s="44"/>
      <c r="F39" s="1035"/>
      <c r="G39" s="1048"/>
      <c r="H39" s="1048"/>
      <c r="I39" s="1048"/>
      <c r="J39" s="1048"/>
      <c r="K39" s="1048"/>
      <c r="L39" s="1049"/>
      <c r="M39" s="1035"/>
      <c r="N39" s="1048"/>
      <c r="O39" s="1048"/>
      <c r="P39" s="1048"/>
      <c r="Q39" s="1048"/>
      <c r="R39" s="1048"/>
      <c r="S39" s="1127">
        <f t="shared" si="1"/>
        <v>0</v>
      </c>
      <c r="T39" s="1050"/>
      <c r="U39" s="1045"/>
      <c r="V39" s="1045"/>
      <c r="W39" s="1045"/>
      <c r="X39" s="1045"/>
      <c r="Y39" s="1046"/>
      <c r="Z39" s="1051"/>
      <c r="AA39" s="1019"/>
    </row>
    <row r="40" spans="1:27" ht="33.75" customHeight="1" thickBot="1">
      <c r="A40" s="41"/>
      <c r="B40" s="70" t="s">
        <v>85</v>
      </c>
      <c r="C40" s="1319" t="s">
        <v>86</v>
      </c>
      <c r="D40" s="1319"/>
      <c r="E40" s="44" t="s">
        <v>87</v>
      </c>
      <c r="F40" s="1035">
        <v>14764080</v>
      </c>
      <c r="G40" s="1048"/>
      <c r="H40" s="1048"/>
      <c r="I40" s="1048"/>
      <c r="J40" s="1048"/>
      <c r="K40" s="1048"/>
      <c r="L40" s="1035">
        <v>14764080</v>
      </c>
      <c r="M40" s="1035">
        <v>14764080</v>
      </c>
      <c r="N40" s="1048"/>
      <c r="O40" s="1048"/>
      <c r="P40" s="1048"/>
      <c r="Q40" s="1048"/>
      <c r="R40" s="1048"/>
      <c r="S40" s="1127">
        <f t="shared" si="1"/>
        <v>14764080</v>
      </c>
      <c r="T40" s="1050"/>
      <c r="U40" s="1045"/>
      <c r="V40" s="1045"/>
      <c r="W40" s="1045"/>
      <c r="X40" s="1045"/>
      <c r="Y40" s="1046"/>
      <c r="Z40" s="1051"/>
      <c r="AA40" s="1019"/>
    </row>
    <row r="41" spans="1:27" ht="32.25" thickBot="1">
      <c r="A41" s="41"/>
      <c r="B41" s="70"/>
      <c r="C41" s="62" t="s">
        <v>88</v>
      </c>
      <c r="D41" s="63" t="s">
        <v>89</v>
      </c>
      <c r="E41" s="64"/>
      <c r="F41" s="1035">
        <v>9207400</v>
      </c>
      <c r="G41" s="1048"/>
      <c r="H41" s="1048"/>
      <c r="I41" s="1048"/>
      <c r="J41" s="1048"/>
      <c r="K41" s="1048"/>
      <c r="L41" s="1035">
        <v>9207400</v>
      </c>
      <c r="M41" s="1035">
        <v>9207400</v>
      </c>
      <c r="N41" s="1048"/>
      <c r="O41" s="1048"/>
      <c r="P41" s="1048"/>
      <c r="Q41" s="1048"/>
      <c r="R41" s="1048"/>
      <c r="S41" s="1127">
        <f t="shared" si="1"/>
        <v>9207400</v>
      </c>
      <c r="T41" s="1050"/>
      <c r="U41" s="1045"/>
      <c r="V41" s="1045"/>
      <c r="W41" s="1045"/>
      <c r="X41" s="1045"/>
      <c r="Y41" s="1046"/>
      <c r="Z41" s="1051"/>
      <c r="AA41" s="1019"/>
    </row>
    <row r="42" spans="1:27" ht="21.75" customHeight="1" thickBot="1">
      <c r="A42" s="41"/>
      <c r="B42" s="70"/>
      <c r="C42" s="42" t="s">
        <v>90</v>
      </c>
      <c r="D42" s="43" t="s">
        <v>91</v>
      </c>
      <c r="E42" s="44"/>
      <c r="F42" s="1035"/>
      <c r="G42" s="1048"/>
      <c r="H42" s="1048"/>
      <c r="I42" s="1048"/>
      <c r="J42" s="1048"/>
      <c r="K42" s="1048"/>
      <c r="L42" s="1035"/>
      <c r="M42" s="1035"/>
      <c r="N42" s="1048"/>
      <c r="O42" s="1048"/>
      <c r="P42" s="1048"/>
      <c r="Q42" s="1048"/>
      <c r="R42" s="1048"/>
      <c r="S42" s="1127">
        <f t="shared" si="1"/>
        <v>0</v>
      </c>
      <c r="T42" s="1050"/>
      <c r="U42" s="1045"/>
      <c r="V42" s="1045"/>
      <c r="W42" s="1045"/>
      <c r="X42" s="1045"/>
      <c r="Y42" s="1046"/>
      <c r="Z42" s="1051"/>
      <c r="AA42" s="1019"/>
    </row>
    <row r="43" spans="1:27" ht="21.75" customHeight="1" thickBot="1">
      <c r="A43" s="41"/>
      <c r="B43" s="70"/>
      <c r="C43" s="42" t="s">
        <v>92</v>
      </c>
      <c r="D43" s="43" t="s">
        <v>93</v>
      </c>
      <c r="E43" s="44"/>
      <c r="F43" s="1035">
        <v>4551412</v>
      </c>
      <c r="G43" s="1052"/>
      <c r="H43" s="1052"/>
      <c r="I43" s="1052"/>
      <c r="J43" s="1052"/>
      <c r="K43" s="1052"/>
      <c r="L43" s="1035">
        <v>4551412</v>
      </c>
      <c r="M43" s="1035">
        <v>5556680</v>
      </c>
      <c r="N43" s="1052"/>
      <c r="O43" s="1052"/>
      <c r="P43" s="1052"/>
      <c r="Q43" s="1052"/>
      <c r="R43" s="1052"/>
      <c r="S43" s="1128">
        <f t="shared" si="1"/>
        <v>4551412</v>
      </c>
      <c r="T43" s="1053"/>
      <c r="U43" s="1045"/>
      <c r="V43" s="1045"/>
      <c r="W43" s="1045"/>
      <c r="X43" s="1045"/>
      <c r="Y43" s="1046"/>
      <c r="Z43" s="1054"/>
      <c r="AA43" s="1034"/>
    </row>
    <row r="44" spans="1:27" ht="32.25" customHeight="1" thickBot="1">
      <c r="A44" s="72" t="s">
        <v>94</v>
      </c>
      <c r="B44" s="1326" t="s">
        <v>95</v>
      </c>
      <c r="C44" s="1326"/>
      <c r="D44" s="1326"/>
      <c r="E44" s="81" t="s">
        <v>96</v>
      </c>
      <c r="F44" s="1041">
        <f aca="true" t="shared" si="4" ref="F44:AA44">F45+F46</f>
        <v>0</v>
      </c>
      <c r="G44" s="1041">
        <f t="shared" si="4"/>
        <v>0</v>
      </c>
      <c r="H44" s="1041">
        <f t="shared" si="4"/>
        <v>0</v>
      </c>
      <c r="I44" s="1041">
        <f t="shared" si="4"/>
        <v>0</v>
      </c>
      <c r="J44" s="1041">
        <f t="shared" si="4"/>
        <v>0</v>
      </c>
      <c r="K44" s="1041">
        <f t="shared" si="4"/>
        <v>0</v>
      </c>
      <c r="L44" s="1041"/>
      <c r="M44" s="1041">
        <f t="shared" si="4"/>
        <v>0</v>
      </c>
      <c r="N44" s="1041">
        <f t="shared" si="4"/>
        <v>0</v>
      </c>
      <c r="O44" s="1041">
        <f t="shared" si="4"/>
        <v>0</v>
      </c>
      <c r="P44" s="1041">
        <f t="shared" si="4"/>
        <v>0</v>
      </c>
      <c r="Q44" s="1041">
        <f t="shared" si="4"/>
        <v>0</v>
      </c>
      <c r="R44" s="1041">
        <f t="shared" si="4"/>
        <v>0</v>
      </c>
      <c r="S44" s="1008">
        <f t="shared" si="1"/>
        <v>0</v>
      </c>
      <c r="T44" s="1041">
        <f t="shared" si="4"/>
        <v>0</v>
      </c>
      <c r="U44" s="1041">
        <f t="shared" si="4"/>
        <v>0</v>
      </c>
      <c r="V44" s="1041">
        <f t="shared" si="4"/>
        <v>0</v>
      </c>
      <c r="W44" s="1041">
        <f t="shared" si="4"/>
        <v>0</v>
      </c>
      <c r="X44" s="1041">
        <f t="shared" si="4"/>
        <v>0</v>
      </c>
      <c r="Y44" s="1041">
        <f t="shared" si="4"/>
        <v>0</v>
      </c>
      <c r="Z44" s="1041"/>
      <c r="AA44" s="1041">
        <f t="shared" si="4"/>
        <v>0</v>
      </c>
    </row>
    <row r="45" spans="1:27" ht="21.75" customHeight="1">
      <c r="A45" s="61"/>
      <c r="B45" s="82" t="s">
        <v>97</v>
      </c>
      <c r="C45" s="1323" t="s">
        <v>98</v>
      </c>
      <c r="D45" s="1323"/>
      <c r="E45" s="64" t="s">
        <v>99</v>
      </c>
      <c r="F45" s="1035"/>
      <c r="G45" s="1055"/>
      <c r="H45" s="1055"/>
      <c r="I45" s="1055"/>
      <c r="J45" s="1055"/>
      <c r="K45" s="1055"/>
      <c r="L45" s="1056"/>
      <c r="M45" s="1057"/>
      <c r="N45" s="1055"/>
      <c r="O45" s="1055"/>
      <c r="P45" s="1055"/>
      <c r="Q45" s="1055"/>
      <c r="R45" s="1055"/>
      <c r="S45" s="1126">
        <f t="shared" si="1"/>
        <v>0</v>
      </c>
      <c r="T45" s="1057"/>
      <c r="U45" s="1055"/>
      <c r="V45" s="1055"/>
      <c r="W45" s="1055"/>
      <c r="X45" s="1055"/>
      <c r="Y45" s="1058"/>
      <c r="Z45" s="1059"/>
      <c r="AA45" s="1014"/>
    </row>
    <row r="46" spans="1:27" ht="36" customHeight="1">
      <c r="A46" s="41"/>
      <c r="B46" s="85" t="s">
        <v>100</v>
      </c>
      <c r="C46" s="1319" t="s">
        <v>101</v>
      </c>
      <c r="D46" s="1319"/>
      <c r="E46" s="44" t="s">
        <v>102</v>
      </c>
      <c r="F46" s="1035"/>
      <c r="G46" s="1036"/>
      <c r="H46" s="1036"/>
      <c r="I46" s="1036"/>
      <c r="J46" s="1036"/>
      <c r="K46" s="1036"/>
      <c r="L46" s="1037"/>
      <c r="M46" s="1035"/>
      <c r="N46" s="1036"/>
      <c r="O46" s="1036"/>
      <c r="P46" s="1036"/>
      <c r="Q46" s="1036"/>
      <c r="R46" s="1036"/>
      <c r="S46" s="1127">
        <f t="shared" si="1"/>
        <v>0</v>
      </c>
      <c r="T46" s="1035"/>
      <c r="U46" s="1036"/>
      <c r="V46" s="1036"/>
      <c r="W46" s="1036"/>
      <c r="X46" s="1036"/>
      <c r="Y46" s="1038"/>
      <c r="Z46" s="1039"/>
      <c r="AA46" s="1019"/>
    </row>
    <row r="47" spans="1:27" ht="33.75" customHeight="1">
      <c r="A47" s="41"/>
      <c r="B47" s="82"/>
      <c r="C47" s="62" t="s">
        <v>103</v>
      </c>
      <c r="D47" s="63" t="s">
        <v>89</v>
      </c>
      <c r="E47" s="64"/>
      <c r="F47" s="1035"/>
      <c r="G47" s="1036"/>
      <c r="H47" s="1036"/>
      <c r="I47" s="1036"/>
      <c r="J47" s="1036"/>
      <c r="K47" s="1036"/>
      <c r="L47" s="1037"/>
      <c r="M47" s="1035"/>
      <c r="N47" s="1036"/>
      <c r="O47" s="1036"/>
      <c r="P47" s="1036"/>
      <c r="Q47" s="1036"/>
      <c r="R47" s="1036"/>
      <c r="S47" s="1127">
        <f t="shared" si="1"/>
        <v>0</v>
      </c>
      <c r="T47" s="1035"/>
      <c r="U47" s="1036"/>
      <c r="V47" s="1036"/>
      <c r="W47" s="1036"/>
      <c r="X47" s="1036"/>
      <c r="Y47" s="1038"/>
      <c r="Z47" s="1039"/>
      <c r="AA47" s="1019"/>
    </row>
    <row r="48" spans="1:27" ht="21.75" customHeight="1">
      <c r="A48" s="41"/>
      <c r="B48" s="85"/>
      <c r="C48" s="42" t="s">
        <v>104</v>
      </c>
      <c r="D48" s="63" t="s">
        <v>91</v>
      </c>
      <c r="E48" s="64"/>
      <c r="F48" s="1035"/>
      <c r="G48" s="1036"/>
      <c r="H48" s="1036"/>
      <c r="I48" s="1036"/>
      <c r="J48" s="1036"/>
      <c r="K48" s="1060"/>
      <c r="L48" s="1039"/>
      <c r="M48" s="1035"/>
      <c r="N48" s="1036"/>
      <c r="O48" s="1036"/>
      <c r="P48" s="1036"/>
      <c r="Q48" s="1036"/>
      <c r="R48" s="1060"/>
      <c r="S48" s="1127">
        <f t="shared" si="1"/>
        <v>0</v>
      </c>
      <c r="T48" s="1035"/>
      <c r="U48" s="1036"/>
      <c r="V48" s="1036"/>
      <c r="W48" s="1036"/>
      <c r="X48" s="1036"/>
      <c r="Y48" s="1038"/>
      <c r="Z48" s="1039"/>
      <c r="AA48" s="1019"/>
    </row>
    <row r="49" spans="1:27" ht="21.75" customHeight="1" thickBot="1">
      <c r="A49" s="69"/>
      <c r="B49" s="82"/>
      <c r="C49" s="62" t="s">
        <v>105</v>
      </c>
      <c r="D49" s="63" t="s">
        <v>106</v>
      </c>
      <c r="E49" s="64"/>
      <c r="F49" s="1035"/>
      <c r="G49" s="1036"/>
      <c r="H49" s="1036"/>
      <c r="I49" s="1036"/>
      <c r="J49" s="1036"/>
      <c r="K49" s="1060"/>
      <c r="L49" s="1039"/>
      <c r="M49" s="1035"/>
      <c r="N49" s="1036"/>
      <c r="O49" s="1036"/>
      <c r="P49" s="1036"/>
      <c r="Q49" s="1036"/>
      <c r="R49" s="1060"/>
      <c r="S49" s="1128">
        <f t="shared" si="1"/>
        <v>0</v>
      </c>
      <c r="T49" s="1061"/>
      <c r="U49" s="1062"/>
      <c r="V49" s="1062"/>
      <c r="W49" s="1062"/>
      <c r="X49" s="1062"/>
      <c r="Y49" s="1063"/>
      <c r="Z49" s="1040"/>
      <c r="AA49" s="1034"/>
    </row>
    <row r="50" spans="1:27" ht="21.75" customHeight="1" hidden="1">
      <c r="A50" s="89"/>
      <c r="B50" s="85"/>
      <c r="C50" s="1319"/>
      <c r="D50" s="1319"/>
      <c r="E50" s="44"/>
      <c r="F50" s="1035"/>
      <c r="G50" s="1036"/>
      <c r="H50" s="1036"/>
      <c r="I50" s="1036"/>
      <c r="J50" s="1036"/>
      <c r="K50" s="1060"/>
      <c r="L50" s="1039"/>
      <c r="M50" s="1035"/>
      <c r="N50" s="1036"/>
      <c r="O50" s="1036"/>
      <c r="P50" s="1036"/>
      <c r="Q50" s="1036"/>
      <c r="R50" s="1060"/>
      <c r="S50" s="1008">
        <f t="shared" si="1"/>
        <v>0</v>
      </c>
      <c r="T50" s="1065"/>
      <c r="U50" s="1066"/>
      <c r="V50" s="1066"/>
      <c r="W50" s="1066"/>
      <c r="X50" s="1066"/>
      <c r="Y50" s="1066"/>
      <c r="Z50" s="1064"/>
      <c r="AA50" s="1067"/>
    </row>
    <row r="51" spans="1:27" ht="21.75" customHeight="1" hidden="1">
      <c r="A51" s="89"/>
      <c r="B51" s="82"/>
      <c r="C51" s="1331"/>
      <c r="D51" s="1331"/>
      <c r="E51" s="92"/>
      <c r="F51" s="1068"/>
      <c r="G51" s="1069"/>
      <c r="H51" s="1069"/>
      <c r="I51" s="1069"/>
      <c r="J51" s="1069"/>
      <c r="K51" s="1070"/>
      <c r="L51" s="1071"/>
      <c r="M51" s="1068"/>
      <c r="N51" s="1069"/>
      <c r="O51" s="1069"/>
      <c r="P51" s="1069"/>
      <c r="Q51" s="1069"/>
      <c r="R51" s="1070"/>
      <c r="S51" s="1008">
        <f t="shared" si="1"/>
        <v>0</v>
      </c>
      <c r="T51" s="1065"/>
      <c r="U51" s="1066"/>
      <c r="V51" s="1066"/>
      <c r="W51" s="1066"/>
      <c r="X51" s="1066"/>
      <c r="Y51" s="1066"/>
      <c r="Z51" s="1064"/>
      <c r="AA51" s="1067"/>
    </row>
    <row r="52" spans="1:27" ht="21.75" customHeight="1" thickBot="1">
      <c r="A52" s="72" t="s">
        <v>107</v>
      </c>
      <c r="B52" s="1322" t="s">
        <v>108</v>
      </c>
      <c r="C52" s="1322"/>
      <c r="D52" s="1322"/>
      <c r="E52" s="28"/>
      <c r="F52" s="1041">
        <f aca="true" t="shared" si="5" ref="F52:AA52">F53+F54</f>
        <v>540000</v>
      </c>
      <c r="G52" s="1041">
        <f t="shared" si="5"/>
        <v>0</v>
      </c>
      <c r="H52" s="1041">
        <f t="shared" si="5"/>
        <v>0</v>
      </c>
      <c r="I52" s="1041">
        <f t="shared" si="5"/>
        <v>0</v>
      </c>
      <c r="J52" s="1041">
        <f t="shared" si="5"/>
        <v>0</v>
      </c>
      <c r="K52" s="1041">
        <f t="shared" si="5"/>
        <v>0</v>
      </c>
      <c r="L52" s="1041">
        <f>L53+L54</f>
        <v>580000</v>
      </c>
      <c r="M52" s="1041">
        <f t="shared" si="5"/>
        <v>540000</v>
      </c>
      <c r="N52" s="1041">
        <f t="shared" si="5"/>
        <v>0</v>
      </c>
      <c r="O52" s="1041">
        <f t="shared" si="5"/>
        <v>0</v>
      </c>
      <c r="P52" s="1041">
        <f t="shared" si="5"/>
        <v>0</v>
      </c>
      <c r="Q52" s="1041">
        <f t="shared" si="5"/>
        <v>0</v>
      </c>
      <c r="R52" s="1041">
        <f t="shared" si="5"/>
        <v>0</v>
      </c>
      <c r="S52" s="1008">
        <f t="shared" si="1"/>
        <v>580000</v>
      </c>
      <c r="T52" s="1041">
        <f t="shared" si="5"/>
        <v>0</v>
      </c>
      <c r="U52" s="1041" t="e">
        <f t="shared" si="5"/>
        <v>#REF!</v>
      </c>
      <c r="V52" s="1041" t="e">
        <f t="shared" si="5"/>
        <v>#REF!</v>
      </c>
      <c r="W52" s="1041" t="e">
        <f t="shared" si="5"/>
        <v>#REF!</v>
      </c>
      <c r="X52" s="1041" t="e">
        <f t="shared" si="5"/>
        <v>#REF!</v>
      </c>
      <c r="Y52" s="1041" t="e">
        <f t="shared" si="5"/>
        <v>#REF!</v>
      </c>
      <c r="Z52" s="1041"/>
      <c r="AA52" s="1041">
        <f t="shared" si="5"/>
        <v>0</v>
      </c>
    </row>
    <row r="53" spans="1:27" s="33" customFormat="1" ht="21.75" customHeight="1">
      <c r="A53" s="96"/>
      <c r="B53" s="82" t="s">
        <v>109</v>
      </c>
      <c r="C53" s="1323" t="s">
        <v>526</v>
      </c>
      <c r="D53" s="1323"/>
      <c r="E53" s="64" t="s">
        <v>111</v>
      </c>
      <c r="F53" s="1035">
        <v>540000</v>
      </c>
      <c r="G53" s="1072"/>
      <c r="H53" s="1072"/>
      <c r="I53" s="1072"/>
      <c r="J53" s="1072"/>
      <c r="K53" s="1072"/>
      <c r="L53" s="1056">
        <v>565000</v>
      </c>
      <c r="M53" s="1057">
        <v>540000</v>
      </c>
      <c r="N53" s="1072"/>
      <c r="O53" s="1072"/>
      <c r="P53" s="1072"/>
      <c r="Q53" s="1072"/>
      <c r="R53" s="1072"/>
      <c r="S53" s="1126">
        <f t="shared" si="1"/>
        <v>565000</v>
      </c>
      <c r="T53" s="1073"/>
      <c r="U53" s="1072" t="e">
        <f>SUM(#REF!)</f>
        <v>#REF!</v>
      </c>
      <c r="V53" s="1072" t="e">
        <f>SUM(#REF!)</f>
        <v>#REF!</v>
      </c>
      <c r="W53" s="1072" t="e">
        <f>SUM(#REF!)</f>
        <v>#REF!</v>
      </c>
      <c r="X53" s="1072" t="e">
        <f>SUM(#REF!)</f>
        <v>#REF!</v>
      </c>
      <c r="Y53" s="1074" t="e">
        <f>SUM(#REF!)</f>
        <v>#REF!</v>
      </c>
      <c r="Z53" s="1075"/>
      <c r="AA53" s="1076"/>
    </row>
    <row r="54" spans="1:27" ht="21.75" customHeight="1" thickBot="1">
      <c r="A54" s="41"/>
      <c r="B54" s="42" t="s">
        <v>112</v>
      </c>
      <c r="C54" s="1319" t="s">
        <v>527</v>
      </c>
      <c r="D54" s="1319"/>
      <c r="E54" s="44" t="s">
        <v>114</v>
      </c>
      <c r="F54" s="1035"/>
      <c r="G54" s="1077"/>
      <c r="H54" s="1077"/>
      <c r="I54" s="1077"/>
      <c r="J54" s="1077"/>
      <c r="K54" s="1077"/>
      <c r="L54" s="1095">
        <v>15000</v>
      </c>
      <c r="M54" s="1078"/>
      <c r="N54" s="1077"/>
      <c r="O54" s="1077"/>
      <c r="P54" s="1077"/>
      <c r="Q54" s="1077"/>
      <c r="R54" s="1077"/>
      <c r="S54" s="1128">
        <f t="shared" si="1"/>
        <v>15000</v>
      </c>
      <c r="T54" s="1078"/>
      <c r="U54" s="1077" t="e">
        <f>SUM(#REF!)</f>
        <v>#REF!</v>
      </c>
      <c r="V54" s="1077" t="e">
        <f>SUM(#REF!)</f>
        <v>#REF!</v>
      </c>
      <c r="W54" s="1077" t="e">
        <f>SUM(#REF!)</f>
        <v>#REF!</v>
      </c>
      <c r="X54" s="1077" t="e">
        <f>SUM(#REF!)</f>
        <v>#REF!</v>
      </c>
      <c r="Y54" s="1079" t="e">
        <f>SUM(#REF!)</f>
        <v>#REF!</v>
      </c>
      <c r="Z54" s="1080"/>
      <c r="AA54" s="1034"/>
    </row>
    <row r="55" spans="1:27" ht="21.75" customHeight="1" thickBot="1">
      <c r="A55" s="72" t="s">
        <v>115</v>
      </c>
      <c r="B55" s="1322" t="s">
        <v>116</v>
      </c>
      <c r="C55" s="1322"/>
      <c r="D55" s="1322"/>
      <c r="E55" s="28" t="s">
        <v>117</v>
      </c>
      <c r="F55" s="1081">
        <f aca="true" t="shared" si="6" ref="F55:AA55">F56+F57</f>
        <v>0</v>
      </c>
      <c r="G55" s="1081">
        <f t="shared" si="6"/>
        <v>0</v>
      </c>
      <c r="H55" s="1081">
        <f t="shared" si="6"/>
        <v>0</v>
      </c>
      <c r="I55" s="1081">
        <f t="shared" si="6"/>
        <v>0</v>
      </c>
      <c r="J55" s="1081">
        <f t="shared" si="6"/>
        <v>0</v>
      </c>
      <c r="K55" s="1081">
        <f t="shared" si="6"/>
        <v>0</v>
      </c>
      <c r="L55" s="1081">
        <v>400000</v>
      </c>
      <c r="M55" s="1081">
        <f t="shared" si="6"/>
        <v>0</v>
      </c>
      <c r="N55" s="1081">
        <f t="shared" si="6"/>
        <v>0</v>
      </c>
      <c r="O55" s="1081">
        <f t="shared" si="6"/>
        <v>0</v>
      </c>
      <c r="P55" s="1081">
        <f t="shared" si="6"/>
        <v>0</v>
      </c>
      <c r="Q55" s="1081">
        <f t="shared" si="6"/>
        <v>0</v>
      </c>
      <c r="R55" s="1081">
        <f t="shared" si="6"/>
        <v>0</v>
      </c>
      <c r="S55" s="1008">
        <f t="shared" si="1"/>
        <v>400000</v>
      </c>
      <c r="T55" s="1081">
        <f t="shared" si="6"/>
        <v>0</v>
      </c>
      <c r="U55" s="1081">
        <f t="shared" si="6"/>
        <v>0</v>
      </c>
      <c r="V55" s="1081">
        <f t="shared" si="6"/>
        <v>0</v>
      </c>
      <c r="W55" s="1081">
        <f t="shared" si="6"/>
        <v>0</v>
      </c>
      <c r="X55" s="1081">
        <f t="shared" si="6"/>
        <v>0</v>
      </c>
      <c r="Y55" s="1081">
        <f t="shared" si="6"/>
        <v>0</v>
      </c>
      <c r="Z55" s="1081"/>
      <c r="AA55" s="1081">
        <f t="shared" si="6"/>
        <v>0</v>
      </c>
    </row>
    <row r="56" spans="1:27" s="33" customFormat="1" ht="21.75" customHeight="1">
      <c r="A56" s="96"/>
      <c r="B56" s="62" t="s">
        <v>118</v>
      </c>
      <c r="C56" s="1323" t="s">
        <v>119</v>
      </c>
      <c r="D56" s="1323"/>
      <c r="E56" s="64" t="s">
        <v>120</v>
      </c>
      <c r="F56" s="1082"/>
      <c r="G56" s="1083"/>
      <c r="H56" s="1083"/>
      <c r="I56" s="1083"/>
      <c r="J56" s="1083"/>
      <c r="K56" s="1083"/>
      <c r="L56" s="1102">
        <v>400000</v>
      </c>
      <c r="M56" s="1082"/>
      <c r="N56" s="1083"/>
      <c r="O56" s="1083"/>
      <c r="P56" s="1083"/>
      <c r="Q56" s="1083"/>
      <c r="R56" s="1083"/>
      <c r="S56" s="1126">
        <f t="shared" si="1"/>
        <v>400000</v>
      </c>
      <c r="T56" s="1082"/>
      <c r="U56" s="1083"/>
      <c r="V56" s="1083"/>
      <c r="W56" s="1083"/>
      <c r="X56" s="1083"/>
      <c r="Y56" s="1085"/>
      <c r="Z56" s="1086"/>
      <c r="AA56" s="1076"/>
    </row>
    <row r="57" spans="1:27" ht="21.75" customHeight="1" thickBot="1">
      <c r="A57" s="69"/>
      <c r="B57" s="70" t="s">
        <v>121</v>
      </c>
      <c r="C57" s="1325" t="s">
        <v>122</v>
      </c>
      <c r="D57" s="1325"/>
      <c r="E57" s="71" t="s">
        <v>123</v>
      </c>
      <c r="F57" s="1087"/>
      <c r="G57" s="1088"/>
      <c r="H57" s="1088"/>
      <c r="I57" s="1088"/>
      <c r="J57" s="1088"/>
      <c r="K57" s="1088"/>
      <c r="L57" s="1089"/>
      <c r="M57" s="1087"/>
      <c r="N57" s="1088"/>
      <c r="O57" s="1088"/>
      <c r="P57" s="1088"/>
      <c r="Q57" s="1088"/>
      <c r="R57" s="1088"/>
      <c r="S57" s="1128">
        <f t="shared" si="1"/>
        <v>0</v>
      </c>
      <c r="T57" s="1087"/>
      <c r="U57" s="1088"/>
      <c r="V57" s="1088"/>
      <c r="W57" s="1088"/>
      <c r="X57" s="1088"/>
      <c r="Y57" s="1090"/>
      <c r="Z57" s="1091"/>
      <c r="AA57" s="1034"/>
    </row>
    <row r="58" spans="1:27" ht="21.75" customHeight="1" thickBot="1">
      <c r="A58" s="72" t="s">
        <v>124</v>
      </c>
      <c r="B58" s="1328" t="s">
        <v>125</v>
      </c>
      <c r="C58" s="1328"/>
      <c r="D58" s="1328"/>
      <c r="E58" s="106"/>
      <c r="F58" s="1081">
        <f aca="true" t="shared" si="7" ref="F58:AA58">F7+F21+F36+F44+F52+F55</f>
        <v>63805675</v>
      </c>
      <c r="G58" s="1081">
        <f t="shared" si="7"/>
        <v>0</v>
      </c>
      <c r="H58" s="1081">
        <f t="shared" si="7"/>
        <v>0</v>
      </c>
      <c r="I58" s="1081">
        <f t="shared" si="7"/>
        <v>0</v>
      </c>
      <c r="J58" s="1081">
        <f t="shared" si="7"/>
        <v>0</v>
      </c>
      <c r="K58" s="1081">
        <f t="shared" si="7"/>
        <v>0</v>
      </c>
      <c r="L58" s="1081">
        <f>L7+L21+L36+L52+L55</f>
        <v>65260404</v>
      </c>
      <c r="M58" s="1081">
        <f t="shared" si="7"/>
        <v>56949386</v>
      </c>
      <c r="N58" s="1081">
        <f t="shared" si="7"/>
        <v>0</v>
      </c>
      <c r="O58" s="1081">
        <f t="shared" si="7"/>
        <v>0</v>
      </c>
      <c r="P58" s="1081">
        <f t="shared" si="7"/>
        <v>0</v>
      </c>
      <c r="Q58" s="1081">
        <f t="shared" si="7"/>
        <v>0</v>
      </c>
      <c r="R58" s="1081">
        <f t="shared" si="7"/>
        <v>0</v>
      </c>
      <c r="S58" s="1008">
        <f t="shared" si="1"/>
        <v>58251970</v>
      </c>
      <c r="T58" s="1081">
        <f t="shared" si="7"/>
        <v>6856289</v>
      </c>
      <c r="U58" s="1081" t="e">
        <f t="shared" si="7"/>
        <v>#REF!</v>
      </c>
      <c r="V58" s="1081" t="e">
        <f t="shared" si="7"/>
        <v>#REF!</v>
      </c>
      <c r="W58" s="1081" t="e">
        <f t="shared" si="7"/>
        <v>#REF!</v>
      </c>
      <c r="X58" s="1081" t="e">
        <f t="shared" si="7"/>
        <v>#REF!</v>
      </c>
      <c r="Y58" s="1081" t="e">
        <f t="shared" si="7"/>
        <v>#REF!</v>
      </c>
      <c r="Z58" s="1081">
        <f>Z7+Z21+Z36</f>
        <v>7008434</v>
      </c>
      <c r="AA58" s="1081">
        <f t="shared" si="7"/>
        <v>0</v>
      </c>
    </row>
    <row r="59" spans="1:27" ht="24" customHeight="1" thickBot="1">
      <c r="A59" s="27" t="s">
        <v>126</v>
      </c>
      <c r="B59" s="1322" t="s">
        <v>127</v>
      </c>
      <c r="C59" s="1322"/>
      <c r="D59" s="1322"/>
      <c r="E59" s="28"/>
      <c r="F59" s="1081">
        <f aca="true" t="shared" si="8" ref="F59:Y59">F60+F61+F62</f>
        <v>20722821</v>
      </c>
      <c r="G59" s="1081">
        <f t="shared" si="8"/>
        <v>0</v>
      </c>
      <c r="H59" s="1081">
        <f t="shared" si="8"/>
        <v>0</v>
      </c>
      <c r="I59" s="1081">
        <f t="shared" si="8"/>
        <v>0</v>
      </c>
      <c r="J59" s="1081">
        <f t="shared" si="8"/>
        <v>0</v>
      </c>
      <c r="K59" s="1081">
        <f t="shared" si="8"/>
        <v>0</v>
      </c>
      <c r="L59" s="1081">
        <v>20722821</v>
      </c>
      <c r="M59" s="1081">
        <f t="shared" si="8"/>
        <v>20722821</v>
      </c>
      <c r="N59" s="1081">
        <f t="shared" si="8"/>
        <v>0</v>
      </c>
      <c r="O59" s="1081">
        <f t="shared" si="8"/>
        <v>0</v>
      </c>
      <c r="P59" s="1081">
        <f t="shared" si="8"/>
        <v>0</v>
      </c>
      <c r="Q59" s="1081">
        <f t="shared" si="8"/>
        <v>0</v>
      </c>
      <c r="R59" s="1081">
        <f t="shared" si="8"/>
        <v>0</v>
      </c>
      <c r="S59" s="1008">
        <f t="shared" si="1"/>
        <v>20722821</v>
      </c>
      <c r="T59" s="1081">
        <f t="shared" si="8"/>
        <v>0</v>
      </c>
      <c r="U59" s="1081">
        <f t="shared" si="8"/>
        <v>0</v>
      </c>
      <c r="V59" s="1081">
        <f t="shared" si="8"/>
        <v>0</v>
      </c>
      <c r="W59" s="1081">
        <f t="shared" si="8"/>
        <v>0</v>
      </c>
      <c r="X59" s="1081">
        <f t="shared" si="8"/>
        <v>0</v>
      </c>
      <c r="Y59" s="1081">
        <f t="shared" si="8"/>
        <v>0</v>
      </c>
      <c r="Z59" s="1092"/>
      <c r="AA59" s="1093"/>
    </row>
    <row r="60" spans="1:27" ht="27.75" customHeight="1">
      <c r="A60" s="61"/>
      <c r="B60" s="62" t="s">
        <v>128</v>
      </c>
      <c r="C60" s="1323" t="s">
        <v>129</v>
      </c>
      <c r="D60" s="1323"/>
      <c r="E60" s="64" t="s">
        <v>130</v>
      </c>
      <c r="F60" s="1035"/>
      <c r="G60" s="1083"/>
      <c r="H60" s="1083"/>
      <c r="I60" s="1083"/>
      <c r="J60" s="1083"/>
      <c r="K60" s="1083"/>
      <c r="L60" s="1084"/>
      <c r="M60" s="1082"/>
      <c r="N60" s="1083"/>
      <c r="O60" s="1083"/>
      <c r="P60" s="1083"/>
      <c r="Q60" s="1083"/>
      <c r="R60" s="1083"/>
      <c r="S60" s="1126">
        <f t="shared" si="1"/>
        <v>0</v>
      </c>
      <c r="T60" s="1082"/>
      <c r="U60" s="1083">
        <f>SUM(U61:U62)</f>
        <v>0</v>
      </c>
      <c r="V60" s="1083">
        <f>SUM(V61:V62)</f>
        <v>0</v>
      </c>
      <c r="W60" s="1083">
        <f>SUM(W61:W62)</f>
        <v>0</v>
      </c>
      <c r="X60" s="1083">
        <f>SUM(X61:X62)</f>
        <v>0</v>
      </c>
      <c r="Y60" s="1085">
        <f>SUM(Y61:Y62)</f>
        <v>0</v>
      </c>
      <c r="Z60" s="1086"/>
      <c r="AA60" s="1014"/>
    </row>
    <row r="61" spans="1:27" ht="24" customHeight="1">
      <c r="A61" s="41"/>
      <c r="B61" s="85" t="s">
        <v>131</v>
      </c>
      <c r="C61" s="1323" t="s">
        <v>132</v>
      </c>
      <c r="D61" s="1323"/>
      <c r="E61" s="64" t="s">
        <v>133</v>
      </c>
      <c r="F61" s="1035"/>
      <c r="G61" s="1094"/>
      <c r="H61" s="1094"/>
      <c r="I61" s="1094"/>
      <c r="J61" s="1094"/>
      <c r="K61" s="1094"/>
      <c r="L61" s="1095"/>
      <c r="M61" s="1096"/>
      <c r="N61" s="1094"/>
      <c r="O61" s="1094"/>
      <c r="P61" s="1094"/>
      <c r="Q61" s="1094"/>
      <c r="R61" s="1094"/>
      <c r="S61" s="1127">
        <f t="shared" si="1"/>
        <v>0</v>
      </c>
      <c r="T61" s="1096"/>
      <c r="U61" s="1094"/>
      <c r="V61" s="1094"/>
      <c r="W61" s="1094"/>
      <c r="X61" s="1094"/>
      <c r="Y61" s="1097"/>
      <c r="Z61" s="1098"/>
      <c r="AA61" s="1019"/>
    </row>
    <row r="62" spans="1:27" ht="39" customHeight="1" thickBot="1">
      <c r="A62" s="41"/>
      <c r="B62" s="85" t="s">
        <v>134</v>
      </c>
      <c r="C62" s="1323" t="s">
        <v>135</v>
      </c>
      <c r="D62" s="1323"/>
      <c r="E62" s="64" t="s">
        <v>136</v>
      </c>
      <c r="F62" s="1035">
        <v>20722821</v>
      </c>
      <c r="G62" s="1094"/>
      <c r="H62" s="1094"/>
      <c r="I62" s="1094"/>
      <c r="J62" s="1094"/>
      <c r="K62" s="1094"/>
      <c r="L62" s="1095">
        <v>20722821</v>
      </c>
      <c r="M62" s="1096">
        <v>20722821</v>
      </c>
      <c r="N62" s="1094"/>
      <c r="O62" s="1094"/>
      <c r="P62" s="1094"/>
      <c r="Q62" s="1094"/>
      <c r="R62" s="1094"/>
      <c r="S62" s="1128">
        <f t="shared" si="1"/>
        <v>20722821</v>
      </c>
      <c r="T62" s="1096"/>
      <c r="U62" s="1094"/>
      <c r="V62" s="1094"/>
      <c r="W62" s="1094"/>
      <c r="X62" s="1094"/>
      <c r="Y62" s="1097"/>
      <c r="Z62" s="1091"/>
      <c r="AA62" s="1034"/>
    </row>
    <row r="63" spans="1:27" ht="35.25" customHeight="1" thickBot="1">
      <c r="A63" s="109" t="s">
        <v>137</v>
      </c>
      <c r="B63" s="1329" t="s">
        <v>138</v>
      </c>
      <c r="C63" s="1329"/>
      <c r="D63" s="1329"/>
      <c r="E63" s="110"/>
      <c r="F63" s="1099">
        <f aca="true" t="shared" si="9" ref="F63:AA63">F58+F59</f>
        <v>84528496</v>
      </c>
      <c r="G63" s="1099">
        <f t="shared" si="9"/>
        <v>0</v>
      </c>
      <c r="H63" s="1099">
        <f t="shared" si="9"/>
        <v>0</v>
      </c>
      <c r="I63" s="1099">
        <f t="shared" si="9"/>
        <v>0</v>
      </c>
      <c r="J63" s="1099">
        <f t="shared" si="9"/>
        <v>0</v>
      </c>
      <c r="K63" s="1099">
        <f t="shared" si="9"/>
        <v>0</v>
      </c>
      <c r="L63" s="1099">
        <f>L58+L59</f>
        <v>85983225</v>
      </c>
      <c r="M63" s="1099">
        <f t="shared" si="9"/>
        <v>77672207</v>
      </c>
      <c r="N63" s="1099">
        <f t="shared" si="9"/>
        <v>0</v>
      </c>
      <c r="O63" s="1099">
        <f t="shared" si="9"/>
        <v>0</v>
      </c>
      <c r="P63" s="1099">
        <f t="shared" si="9"/>
        <v>0</v>
      </c>
      <c r="Q63" s="1099">
        <f t="shared" si="9"/>
        <v>0</v>
      </c>
      <c r="R63" s="1099">
        <f t="shared" si="9"/>
        <v>0</v>
      </c>
      <c r="S63" s="1008">
        <f t="shared" si="1"/>
        <v>78974791</v>
      </c>
      <c r="T63" s="1099">
        <f t="shared" si="9"/>
        <v>6856289</v>
      </c>
      <c r="U63" s="1099" t="e">
        <f t="shared" si="9"/>
        <v>#REF!</v>
      </c>
      <c r="V63" s="1099" t="e">
        <f t="shared" si="9"/>
        <v>#REF!</v>
      </c>
      <c r="W63" s="1099" t="e">
        <f t="shared" si="9"/>
        <v>#REF!</v>
      </c>
      <c r="X63" s="1099" t="e">
        <f t="shared" si="9"/>
        <v>#REF!</v>
      </c>
      <c r="Y63" s="1099" t="e">
        <f t="shared" si="9"/>
        <v>#REF!</v>
      </c>
      <c r="Z63" s="1099">
        <f>Z58</f>
        <v>7008434</v>
      </c>
      <c r="AA63" s="1099">
        <f t="shared" si="9"/>
        <v>0</v>
      </c>
    </row>
    <row r="64" spans="1:26" ht="21.75" customHeight="1" hidden="1">
      <c r="A64" s="1324" t="s">
        <v>139</v>
      </c>
      <c r="B64" s="1324"/>
      <c r="C64" s="1324"/>
      <c r="D64" s="1324"/>
      <c r="E64" s="112"/>
      <c r="F64" s="113"/>
      <c r="G64" s="114"/>
      <c r="H64" s="114"/>
      <c r="I64" s="114"/>
      <c r="J64" s="114"/>
      <c r="K64" s="115"/>
      <c r="L64" s="790"/>
      <c r="M64" s="113"/>
      <c r="N64" s="114"/>
      <c r="O64" s="114"/>
      <c r="P64" s="114"/>
      <c r="Q64" s="114"/>
      <c r="R64" s="115"/>
      <c r="S64" s="790"/>
      <c r="T64" s="113"/>
      <c r="U64" s="114"/>
      <c r="V64" s="114"/>
      <c r="W64" s="114"/>
      <c r="X64" s="114"/>
      <c r="Y64" s="115"/>
      <c r="Z64" s="793"/>
    </row>
    <row r="65" spans="1:26" ht="21.75" customHeight="1" hidden="1">
      <c r="A65" s="1327" t="s">
        <v>140</v>
      </c>
      <c r="B65" s="1327"/>
      <c r="C65" s="1327"/>
      <c r="D65" s="1327"/>
      <c r="E65" s="116"/>
      <c r="F65" s="117"/>
      <c r="G65" s="118"/>
      <c r="H65" s="118"/>
      <c r="I65" s="118"/>
      <c r="J65" s="118"/>
      <c r="K65" s="119"/>
      <c r="L65" s="791"/>
      <c r="M65" s="117"/>
      <c r="N65" s="118"/>
      <c r="O65" s="118"/>
      <c r="P65" s="118"/>
      <c r="Q65" s="118"/>
      <c r="R65" s="119"/>
      <c r="S65" s="791"/>
      <c r="T65" s="117"/>
      <c r="U65" s="118"/>
      <c r="V65" s="118"/>
      <c r="W65" s="118"/>
      <c r="X65" s="118"/>
      <c r="Y65" s="120"/>
      <c r="Z65" s="794"/>
    </row>
    <row r="66" spans="1:26" ht="21.75" customHeight="1">
      <c r="A66" s="121"/>
      <c r="B66" s="122"/>
      <c r="C66" s="122"/>
      <c r="D66" s="122"/>
      <c r="E66" s="122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795"/>
    </row>
    <row r="68" ht="35.25" customHeight="1"/>
    <row r="69" ht="35.25" customHeight="1"/>
    <row r="74" ht="48.75" customHeight="1"/>
    <row r="75" ht="46.5" customHeight="1"/>
    <row r="76" ht="41.25" customHeight="1"/>
  </sheetData>
  <sheetProtection selectLockedCells="1" selectUnlockedCells="1"/>
  <mergeCells count="47">
    <mergeCell ref="C13:D13"/>
    <mergeCell ref="C16:D16"/>
    <mergeCell ref="C32:D32"/>
    <mergeCell ref="C33:D33"/>
    <mergeCell ref="C20:D20"/>
    <mergeCell ref="A2:T2"/>
    <mergeCell ref="A4:C4"/>
    <mergeCell ref="M4:R4"/>
    <mergeCell ref="T4:Y4"/>
    <mergeCell ref="B6:D6"/>
    <mergeCell ref="B7:D7"/>
    <mergeCell ref="C8:D8"/>
    <mergeCell ref="B52:D52"/>
    <mergeCell ref="C53:D53"/>
    <mergeCell ref="C17:D17"/>
    <mergeCell ref="F4:L4"/>
    <mergeCell ref="C39:D39"/>
    <mergeCell ref="B21:D21"/>
    <mergeCell ref="C25:D25"/>
    <mergeCell ref="C26:D26"/>
    <mergeCell ref="C27:D27"/>
    <mergeCell ref="C31:D31"/>
    <mergeCell ref="C34:D34"/>
    <mergeCell ref="B36:D36"/>
    <mergeCell ref="C37:D37"/>
    <mergeCell ref="C38:D38"/>
    <mergeCell ref="C35:D35"/>
    <mergeCell ref="C51:D51"/>
    <mergeCell ref="C50:D50"/>
    <mergeCell ref="C54:D54"/>
    <mergeCell ref="A65:D65"/>
    <mergeCell ref="B58:D58"/>
    <mergeCell ref="B59:D59"/>
    <mergeCell ref="C60:D60"/>
    <mergeCell ref="C61:D61"/>
    <mergeCell ref="C62:D62"/>
    <mergeCell ref="B63:D63"/>
    <mergeCell ref="C23:D23"/>
    <mergeCell ref="C22:D22"/>
    <mergeCell ref="B55:D55"/>
    <mergeCell ref="C56:D56"/>
    <mergeCell ref="A64:D64"/>
    <mergeCell ref="C57:D57"/>
    <mergeCell ref="C40:D40"/>
    <mergeCell ref="B44:D44"/>
    <mergeCell ref="C45:D45"/>
    <mergeCell ref="C46:D46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zoomScale="75" zoomScaleNormal="75" zoomScalePageLayoutView="0" workbookViewId="0" topLeftCell="A1">
      <selection activeCell="AB26" sqref="AB26"/>
    </sheetView>
  </sheetViews>
  <sheetFormatPr defaultColWidth="9.140625" defaultRowHeight="12.75"/>
  <cols>
    <col min="1" max="1" width="37.8515625" style="534" customWidth="1"/>
    <col min="2" max="2" width="13.140625" style="535" customWidth="1"/>
    <col min="3" max="6" width="0" style="535" hidden="1" customWidth="1"/>
    <col min="7" max="7" width="12.57421875" style="535" customWidth="1"/>
    <col min="8" max="8" width="13.140625" style="535" customWidth="1"/>
    <col min="9" max="12" width="0" style="535" hidden="1" customWidth="1"/>
    <col min="13" max="13" width="13.421875" style="535" customWidth="1"/>
    <col min="14" max="14" width="12.7109375" style="535" customWidth="1"/>
    <col min="15" max="18" width="0" style="535" hidden="1" customWidth="1"/>
    <col min="19" max="19" width="12.00390625" style="535" customWidth="1"/>
    <col min="20" max="20" width="11.00390625" style="535" customWidth="1"/>
    <col min="21" max="24" width="0" style="535" hidden="1" customWidth="1"/>
    <col min="25" max="25" width="12.57421875" style="535" customWidth="1"/>
    <col min="26" max="16384" width="9.140625" style="535" customWidth="1"/>
  </cols>
  <sheetData>
    <row r="1" spans="2:20" ht="12.75" customHeight="1">
      <c r="B1" s="13"/>
      <c r="N1" s="1457" t="s">
        <v>363</v>
      </c>
      <c r="O1" s="1457"/>
      <c r="P1" s="1457"/>
      <c r="Q1" s="1457"/>
      <c r="R1" s="1457"/>
      <c r="S1" s="1457"/>
      <c r="T1" s="1457"/>
    </row>
    <row r="2" spans="1:20" ht="30">
      <c r="A2" s="1458" t="s">
        <v>364</v>
      </c>
      <c r="B2" s="1458"/>
      <c r="C2" s="1458"/>
      <c r="D2" s="1458"/>
      <c r="E2" s="1458"/>
      <c r="F2" s="1458"/>
      <c r="G2" s="1458"/>
      <c r="H2" s="1458"/>
      <c r="I2" s="1458"/>
      <c r="J2" s="1458"/>
      <c r="K2" s="1458"/>
      <c r="L2" s="1458"/>
      <c r="M2" s="1458"/>
      <c r="N2" s="1458"/>
      <c r="O2" s="1458"/>
      <c r="P2" s="1458"/>
      <c r="Q2" s="1458"/>
      <c r="R2" s="1458"/>
      <c r="S2" s="1458"/>
      <c r="T2" s="1458"/>
    </row>
    <row r="3" spans="1:20" ht="15.75">
      <c r="A3" s="1459" t="s">
        <v>498</v>
      </c>
      <c r="B3" s="1459"/>
      <c r="C3" s="1459"/>
      <c r="D3" s="1459"/>
      <c r="E3" s="1459"/>
      <c r="F3" s="1459"/>
      <c r="G3" s="1459"/>
      <c r="H3" s="1459"/>
      <c r="I3" s="1459"/>
      <c r="J3" s="1459"/>
      <c r="K3" s="1459"/>
      <c r="L3" s="1459"/>
      <c r="M3" s="1459"/>
      <c r="N3" s="1459"/>
      <c r="O3" s="1459"/>
      <c r="P3" s="1459"/>
      <c r="Q3" s="1459"/>
      <c r="R3" s="1459"/>
      <c r="S3" s="1459"/>
      <c r="T3" s="1459"/>
    </row>
    <row r="4" spans="1:20" ht="14.25" customHeight="1">
      <c r="A4" s="1460" t="s">
        <v>365</v>
      </c>
      <c r="B4" s="1460"/>
      <c r="C4" s="1460"/>
      <c r="D4" s="1460"/>
      <c r="E4" s="1460"/>
      <c r="F4" s="1460"/>
      <c r="G4" s="1460"/>
      <c r="H4" s="1460"/>
      <c r="I4" s="1460"/>
      <c r="J4" s="1460"/>
      <c r="K4" s="1460"/>
      <c r="L4" s="1460"/>
      <c r="M4" s="1460"/>
      <c r="N4" s="1460"/>
      <c r="O4" s="1460"/>
      <c r="P4" s="1460"/>
      <c r="Q4" s="1460"/>
      <c r="R4" s="1460"/>
      <c r="S4" s="1460"/>
      <c r="T4" s="1460"/>
    </row>
    <row r="5" ht="13.5" thickBot="1">
      <c r="T5" s="536" t="s">
        <v>1</v>
      </c>
    </row>
    <row r="6" spans="1:25" ht="24.75" customHeight="1" thickBot="1">
      <c r="A6" s="1462" t="s">
        <v>366</v>
      </c>
      <c r="B6" s="1463" t="s">
        <v>367</v>
      </c>
      <c r="C6" s="1463"/>
      <c r="D6" s="1463"/>
      <c r="E6" s="1463"/>
      <c r="F6" s="1463"/>
      <c r="G6" s="1463"/>
      <c r="H6" s="1463"/>
      <c r="I6" s="1463"/>
      <c r="J6" s="1463"/>
      <c r="K6" s="1463"/>
      <c r="L6" s="1463"/>
      <c r="M6" s="930"/>
      <c r="N6" s="1474" t="s">
        <v>368</v>
      </c>
      <c r="O6" s="1475"/>
      <c r="P6" s="1475"/>
      <c r="Q6" s="1475"/>
      <c r="R6" s="1475"/>
      <c r="S6" s="1475"/>
      <c r="T6" s="1475"/>
      <c r="U6" s="1475"/>
      <c r="V6" s="1475"/>
      <c r="W6" s="1475"/>
      <c r="X6" s="1475"/>
      <c r="Y6" s="1476"/>
    </row>
    <row r="7" spans="1:25" ht="24.75" customHeight="1">
      <c r="A7" s="1462"/>
      <c r="B7" s="1465" t="s">
        <v>369</v>
      </c>
      <c r="C7" s="1466"/>
      <c r="D7" s="1466"/>
      <c r="E7" s="1466"/>
      <c r="F7" s="1466"/>
      <c r="G7" s="1467"/>
      <c r="H7" s="1466" t="s">
        <v>370</v>
      </c>
      <c r="I7" s="1465"/>
      <c r="J7" s="1465"/>
      <c r="K7" s="1465"/>
      <c r="L7" s="1465"/>
      <c r="M7" s="931"/>
      <c r="N7" s="1473" t="s">
        <v>369</v>
      </c>
      <c r="O7" s="1473"/>
      <c r="P7" s="1473"/>
      <c r="Q7" s="1473"/>
      <c r="R7" s="1473"/>
      <c r="S7" s="935"/>
      <c r="T7" s="1464" t="s">
        <v>370</v>
      </c>
      <c r="U7" s="1477"/>
      <c r="V7" s="1477"/>
      <c r="W7" s="1477"/>
      <c r="X7" s="1477"/>
      <c r="Y7" s="1478"/>
    </row>
    <row r="8" spans="1:25" ht="42" customHeight="1" hidden="1">
      <c r="A8" s="539"/>
      <c r="B8" s="540" t="s">
        <v>371</v>
      </c>
      <c r="C8" s="540" t="s">
        <v>10</v>
      </c>
      <c r="D8" s="541" t="s">
        <v>372</v>
      </c>
      <c r="E8" s="540" t="s">
        <v>13</v>
      </c>
      <c r="F8" s="540" t="s">
        <v>14</v>
      </c>
      <c r="G8" s="939"/>
      <c r="H8" s="932" t="s">
        <v>371</v>
      </c>
      <c r="I8" s="540" t="s">
        <v>10</v>
      </c>
      <c r="J8" s="541" t="s">
        <v>372</v>
      </c>
      <c r="K8" s="540" t="s">
        <v>13</v>
      </c>
      <c r="L8" s="540" t="s">
        <v>14</v>
      </c>
      <c r="M8" s="932"/>
      <c r="N8" s="538" t="s">
        <v>371</v>
      </c>
      <c r="O8" s="537" t="s">
        <v>10</v>
      </c>
      <c r="P8" s="541" t="s">
        <v>373</v>
      </c>
      <c r="Q8" s="540" t="s">
        <v>13</v>
      </c>
      <c r="R8" s="540" t="s">
        <v>14</v>
      </c>
      <c r="S8" s="936"/>
      <c r="T8" s="538" t="s">
        <v>371</v>
      </c>
      <c r="U8" s="537" t="s">
        <v>10</v>
      </c>
      <c r="V8" s="541" t="s">
        <v>372</v>
      </c>
      <c r="W8" s="540" t="s">
        <v>374</v>
      </c>
      <c r="X8" s="540" t="s">
        <v>14</v>
      </c>
      <c r="Y8" s="941"/>
    </row>
    <row r="9" spans="1:25" ht="18" customHeight="1">
      <c r="A9" s="539"/>
      <c r="B9" s="540" t="s">
        <v>371</v>
      </c>
      <c r="C9" s="540"/>
      <c r="D9" s="541"/>
      <c r="E9" s="540"/>
      <c r="F9" s="540"/>
      <c r="G9" s="939" t="s">
        <v>520</v>
      </c>
      <c r="H9" s="932" t="s">
        <v>371</v>
      </c>
      <c r="I9" s="540"/>
      <c r="J9" s="541"/>
      <c r="K9" s="540"/>
      <c r="L9" s="936"/>
      <c r="M9" s="935" t="s">
        <v>520</v>
      </c>
      <c r="N9" s="538" t="s">
        <v>371</v>
      </c>
      <c r="O9" s="537"/>
      <c r="P9" s="541"/>
      <c r="Q9" s="540"/>
      <c r="R9" s="540"/>
      <c r="S9" s="936" t="s">
        <v>520</v>
      </c>
      <c r="T9" s="538" t="s">
        <v>371</v>
      </c>
      <c r="U9" s="537"/>
      <c r="V9" s="541"/>
      <c r="W9" s="540"/>
      <c r="X9" s="540"/>
      <c r="Y9" s="942" t="s">
        <v>10</v>
      </c>
    </row>
    <row r="10" spans="1:25" ht="18">
      <c r="A10" s="542" t="s">
        <v>503</v>
      </c>
      <c r="B10" s="543"/>
      <c r="C10" s="543"/>
      <c r="D10" s="543"/>
      <c r="E10" s="543"/>
      <c r="F10" s="543"/>
      <c r="G10" s="548"/>
      <c r="H10" s="937">
        <v>86266</v>
      </c>
      <c r="I10" s="543"/>
      <c r="J10" s="543"/>
      <c r="K10" s="543"/>
      <c r="L10" s="544"/>
      <c r="M10" s="937">
        <v>86266</v>
      </c>
      <c r="N10" s="545"/>
      <c r="O10" s="546"/>
      <c r="P10" s="546"/>
      <c r="Q10" s="546"/>
      <c r="R10" s="546"/>
      <c r="S10" s="940"/>
      <c r="T10" s="550"/>
      <c r="U10" s="547"/>
      <c r="V10" s="547"/>
      <c r="W10" s="543"/>
      <c r="X10" s="543"/>
      <c r="Y10" s="941"/>
    </row>
    <row r="11" spans="1:25" ht="30.75" hidden="1">
      <c r="A11" s="542" t="s">
        <v>375</v>
      </c>
      <c r="B11" s="543"/>
      <c r="C11" s="543"/>
      <c r="D11" s="543"/>
      <c r="E11" s="543"/>
      <c r="F11" s="543"/>
      <c r="G11" s="548"/>
      <c r="H11" s="937"/>
      <c r="I11" s="543"/>
      <c r="J11" s="543"/>
      <c r="K11" s="543"/>
      <c r="L11" s="544"/>
      <c r="M11" s="937"/>
      <c r="N11" s="545"/>
      <c r="O11" s="546"/>
      <c r="P11" s="546"/>
      <c r="Q11" s="546"/>
      <c r="R11" s="546"/>
      <c r="S11" s="940"/>
      <c r="T11" s="550"/>
      <c r="U11" s="547"/>
      <c r="V11" s="547"/>
      <c r="W11" s="543"/>
      <c r="X11" s="543"/>
      <c r="Y11" s="941"/>
    </row>
    <row r="12" spans="1:25" ht="18" hidden="1">
      <c r="A12" s="542" t="s">
        <v>376</v>
      </c>
      <c r="B12" s="543"/>
      <c r="C12" s="543"/>
      <c r="D12" s="543"/>
      <c r="E12" s="543"/>
      <c r="F12" s="543"/>
      <c r="G12" s="548"/>
      <c r="H12" s="937"/>
      <c r="I12" s="543"/>
      <c r="J12" s="543"/>
      <c r="K12" s="543"/>
      <c r="L12" s="544"/>
      <c r="M12" s="937"/>
      <c r="N12" s="545"/>
      <c r="O12" s="546"/>
      <c r="P12" s="546"/>
      <c r="Q12" s="546"/>
      <c r="R12" s="546"/>
      <c r="S12" s="940"/>
      <c r="T12" s="550"/>
      <c r="U12" s="547"/>
      <c r="V12" s="547"/>
      <c r="W12" s="543"/>
      <c r="X12" s="543"/>
      <c r="Y12" s="941"/>
    </row>
    <row r="13" spans="1:25" ht="18">
      <c r="A13" s="549" t="s">
        <v>377</v>
      </c>
      <c r="B13" s="543"/>
      <c r="C13" s="543"/>
      <c r="D13" s="543"/>
      <c r="E13" s="543"/>
      <c r="F13" s="543"/>
      <c r="G13" s="548"/>
      <c r="H13" s="937">
        <v>30000</v>
      </c>
      <c r="I13" s="543"/>
      <c r="J13" s="543"/>
      <c r="K13" s="543"/>
      <c r="L13" s="544"/>
      <c r="M13" s="937">
        <v>30000</v>
      </c>
      <c r="N13" s="545"/>
      <c r="O13" s="546"/>
      <c r="P13" s="546"/>
      <c r="Q13" s="546"/>
      <c r="R13" s="546"/>
      <c r="S13" s="940"/>
      <c r="T13" s="550"/>
      <c r="U13" s="547"/>
      <c r="V13" s="547"/>
      <c r="W13" s="543"/>
      <c r="X13" s="543"/>
      <c r="Y13" s="941"/>
    </row>
    <row r="14" spans="1:25" ht="18">
      <c r="A14" s="549" t="s">
        <v>378</v>
      </c>
      <c r="B14" s="543"/>
      <c r="C14" s="543"/>
      <c r="D14" s="543"/>
      <c r="E14" s="543"/>
      <c r="F14" s="543"/>
      <c r="G14" s="548"/>
      <c r="H14" s="937"/>
      <c r="I14" s="543"/>
      <c r="J14" s="543"/>
      <c r="K14" s="543"/>
      <c r="L14" s="544"/>
      <c r="M14" s="937"/>
      <c r="N14" s="545"/>
      <c r="O14" s="546"/>
      <c r="P14" s="546"/>
      <c r="Q14" s="546"/>
      <c r="R14" s="546"/>
      <c r="S14" s="940"/>
      <c r="T14" s="550"/>
      <c r="U14" s="547"/>
      <c r="V14" s="547"/>
      <c r="W14" s="543"/>
      <c r="X14" s="543"/>
      <c r="Y14" s="941"/>
    </row>
    <row r="15" spans="1:25" ht="18">
      <c r="A15" s="549" t="s">
        <v>379</v>
      </c>
      <c r="B15" s="543"/>
      <c r="C15" s="543"/>
      <c r="D15" s="543"/>
      <c r="E15" s="543"/>
      <c r="F15" s="543"/>
      <c r="G15" s="548"/>
      <c r="H15" s="937"/>
      <c r="I15" s="543"/>
      <c r="J15" s="543"/>
      <c r="K15" s="543"/>
      <c r="L15" s="544"/>
      <c r="M15" s="937"/>
      <c r="N15" s="545"/>
      <c r="O15" s="546"/>
      <c r="P15" s="546"/>
      <c r="Q15" s="546"/>
      <c r="R15" s="546"/>
      <c r="S15" s="940"/>
      <c r="T15" s="550">
        <v>400000</v>
      </c>
      <c r="U15" s="547"/>
      <c r="V15" s="547"/>
      <c r="W15" s="543"/>
      <c r="X15" s="543"/>
      <c r="Y15" s="550">
        <v>400000</v>
      </c>
    </row>
    <row r="16" spans="1:25" ht="17.25" customHeight="1">
      <c r="A16" s="549" t="s">
        <v>380</v>
      </c>
      <c r="B16" s="543"/>
      <c r="C16" s="543"/>
      <c r="D16" s="543"/>
      <c r="E16" s="543"/>
      <c r="F16" s="543"/>
      <c r="G16" s="548"/>
      <c r="H16" s="937">
        <v>500000</v>
      </c>
      <c r="I16" s="543"/>
      <c r="J16" s="543"/>
      <c r="K16" s="543"/>
      <c r="L16" s="544"/>
      <c r="M16" s="937">
        <v>500000</v>
      </c>
      <c r="N16" s="550"/>
      <c r="O16" s="547"/>
      <c r="P16" s="547"/>
      <c r="Q16" s="547"/>
      <c r="R16" s="547"/>
      <c r="S16" s="554"/>
      <c r="T16" s="550"/>
      <c r="U16" s="547"/>
      <c r="V16" s="547"/>
      <c r="W16" s="543"/>
      <c r="X16" s="543"/>
      <c r="Y16" s="550"/>
    </row>
    <row r="17" spans="1:25" ht="33" customHeight="1">
      <c r="A17" s="551" t="s">
        <v>381</v>
      </c>
      <c r="B17" s="543"/>
      <c r="C17" s="543"/>
      <c r="D17" s="543"/>
      <c r="E17" s="543"/>
      <c r="F17" s="543"/>
      <c r="G17" s="548"/>
      <c r="H17" s="937">
        <v>12000</v>
      </c>
      <c r="I17" s="543"/>
      <c r="J17" s="543"/>
      <c r="K17" s="543"/>
      <c r="L17" s="544"/>
      <c r="M17" s="937">
        <v>12000</v>
      </c>
      <c r="N17" s="550"/>
      <c r="O17" s="547"/>
      <c r="P17" s="547"/>
      <c r="Q17" s="547"/>
      <c r="R17" s="547"/>
      <c r="S17" s="554"/>
      <c r="T17" s="550"/>
      <c r="U17" s="547"/>
      <c r="V17" s="547"/>
      <c r="W17" s="543"/>
      <c r="X17" s="543"/>
      <c r="Y17" s="550"/>
    </row>
    <row r="18" spans="1:25" s="553" customFormat="1" ht="18">
      <c r="A18" s="549" t="s">
        <v>382</v>
      </c>
      <c r="B18" s="543"/>
      <c r="C18" s="543"/>
      <c r="D18" s="543"/>
      <c r="E18" s="543"/>
      <c r="F18" s="543"/>
      <c r="G18" s="548"/>
      <c r="H18" s="937">
        <v>540000</v>
      </c>
      <c r="I18" s="543"/>
      <c r="J18" s="543"/>
      <c r="K18" s="543"/>
      <c r="L18" s="544"/>
      <c r="M18" s="937">
        <v>540000</v>
      </c>
      <c r="N18" s="552"/>
      <c r="O18" s="543"/>
      <c r="P18" s="543"/>
      <c r="Q18" s="543"/>
      <c r="R18" s="543"/>
      <c r="S18" s="544"/>
      <c r="T18" s="552"/>
      <c r="U18" s="543"/>
      <c r="V18" s="543"/>
      <c r="W18" s="543"/>
      <c r="X18" s="543"/>
      <c r="Y18" s="552"/>
    </row>
    <row r="19" spans="1:25" ht="18" hidden="1">
      <c r="A19" s="542"/>
      <c r="B19" s="547"/>
      <c r="C19" s="547"/>
      <c r="D19" s="547"/>
      <c r="E19" s="547"/>
      <c r="F19" s="547"/>
      <c r="G19" s="555"/>
      <c r="H19" s="938"/>
      <c r="I19" s="547"/>
      <c r="J19" s="547"/>
      <c r="K19" s="547"/>
      <c r="L19" s="554"/>
      <c r="M19" s="938"/>
      <c r="N19" s="552"/>
      <c r="O19" s="543"/>
      <c r="P19" s="543"/>
      <c r="Q19" s="543"/>
      <c r="R19" s="543"/>
      <c r="S19" s="544"/>
      <c r="T19" s="550"/>
      <c r="U19" s="547"/>
      <c r="V19" s="547"/>
      <c r="W19" s="547"/>
      <c r="X19" s="547"/>
      <c r="Y19" s="550"/>
    </row>
    <row r="20" spans="1:25" ht="18" hidden="1">
      <c r="A20" s="542"/>
      <c r="B20" s="547"/>
      <c r="C20" s="547"/>
      <c r="D20" s="547"/>
      <c r="E20" s="547"/>
      <c r="F20" s="547"/>
      <c r="G20" s="555"/>
      <c r="H20" s="938"/>
      <c r="I20" s="547"/>
      <c r="J20" s="547"/>
      <c r="K20" s="547"/>
      <c r="L20" s="554"/>
      <c r="M20" s="938"/>
      <c r="N20" s="552"/>
      <c r="O20" s="543"/>
      <c r="P20" s="543"/>
      <c r="Q20" s="543"/>
      <c r="R20" s="543"/>
      <c r="S20" s="544"/>
      <c r="T20" s="550"/>
      <c r="U20" s="547"/>
      <c r="V20" s="547"/>
      <c r="W20" s="547"/>
      <c r="X20" s="547"/>
      <c r="Y20" s="550"/>
    </row>
    <row r="21" spans="1:25" ht="18">
      <c r="A21" s="551" t="s">
        <v>532</v>
      </c>
      <c r="B21" s="560"/>
      <c r="C21" s="560"/>
      <c r="D21" s="560"/>
      <c r="E21" s="560"/>
      <c r="F21" s="560"/>
      <c r="G21" s="944"/>
      <c r="H21" s="943"/>
      <c r="I21" s="560"/>
      <c r="J21" s="560"/>
      <c r="K21" s="560"/>
      <c r="L21" s="561"/>
      <c r="M21" s="943">
        <v>51180</v>
      </c>
      <c r="N21" s="1209"/>
      <c r="O21" s="1210"/>
      <c r="P21" s="1210"/>
      <c r="Q21" s="1210"/>
      <c r="R21" s="1210"/>
      <c r="S21" s="1211"/>
      <c r="T21" s="1212"/>
      <c r="U21" s="560"/>
      <c r="V21" s="560"/>
      <c r="W21" s="560"/>
      <c r="X21" s="560"/>
      <c r="Y21" s="1212"/>
    </row>
    <row r="22" spans="1:25" ht="23.25" customHeight="1" thickBot="1">
      <c r="A22" s="953" t="s">
        <v>311</v>
      </c>
      <c r="B22" s="954"/>
      <c r="C22" s="954"/>
      <c r="D22" s="954"/>
      <c r="E22" s="954"/>
      <c r="F22" s="954"/>
      <c r="G22" s="955"/>
      <c r="H22" s="956">
        <f>SUM(H10:H20)</f>
        <v>1168266</v>
      </c>
      <c r="I22" s="954"/>
      <c r="J22" s="954"/>
      <c r="K22" s="954"/>
      <c r="L22" s="954"/>
      <c r="M22" s="956">
        <f>SUM(M10:M21)</f>
        <v>1219446</v>
      </c>
      <c r="N22" s="957"/>
      <c r="O22" s="954"/>
      <c r="P22" s="954"/>
      <c r="Q22" s="954"/>
      <c r="R22" s="954"/>
      <c r="S22" s="958"/>
      <c r="T22" s="957">
        <f>SUM(T15:T20)</f>
        <v>400000</v>
      </c>
      <c r="U22" s="954">
        <f>SUM(U10:U20)</f>
        <v>0</v>
      </c>
      <c r="V22" s="954">
        <f>SUM(V10:V20)</f>
        <v>0</v>
      </c>
      <c r="W22" s="954">
        <f>SUM(W10:W20)</f>
        <v>0</v>
      </c>
      <c r="X22" s="954">
        <f>SUM(X10:X20)</f>
        <v>0</v>
      </c>
      <c r="Y22" s="957">
        <f>SUM(Y15:Y20)</f>
        <v>400000</v>
      </c>
    </row>
    <row r="23" spans="1:24" ht="15">
      <c r="A23" s="556"/>
      <c r="B23" s="557"/>
      <c r="C23" s="557"/>
      <c r="D23" s="557"/>
      <c r="E23" s="557"/>
      <c r="F23" s="557"/>
      <c r="G23" s="557"/>
      <c r="H23" s="558"/>
      <c r="I23" s="558"/>
      <c r="J23" s="558"/>
      <c r="K23" s="558"/>
      <c r="L23" s="558"/>
      <c r="M23" s="558"/>
      <c r="N23" s="557"/>
      <c r="O23" s="557"/>
      <c r="P23" s="557"/>
      <c r="Q23" s="557"/>
      <c r="R23" s="557"/>
      <c r="S23" s="557"/>
      <c r="T23" s="558"/>
      <c r="W23" s="559"/>
      <c r="X23" s="559"/>
    </row>
    <row r="24" spans="1:20" ht="14.25" customHeight="1">
      <c r="A24" s="1461" t="s">
        <v>383</v>
      </c>
      <c r="B24" s="1461"/>
      <c r="C24" s="1461"/>
      <c r="D24" s="1461"/>
      <c r="E24" s="1461"/>
      <c r="F24" s="1461"/>
      <c r="G24" s="1461"/>
      <c r="H24" s="1461"/>
      <c r="I24" s="1461"/>
      <c r="J24" s="1461"/>
      <c r="K24" s="1461"/>
      <c r="L24" s="1461"/>
      <c r="M24" s="1461"/>
      <c r="N24" s="1461"/>
      <c r="O24" s="1461"/>
      <c r="P24" s="1461"/>
      <c r="Q24" s="1461"/>
      <c r="R24" s="1461"/>
      <c r="S24" s="1461"/>
      <c r="T24" s="1461"/>
    </row>
    <row r="25" ht="13.5" thickBot="1">
      <c r="T25" s="536"/>
    </row>
    <row r="26" spans="1:25" ht="29.25" customHeight="1" thickBot="1">
      <c r="A26" s="1462" t="s">
        <v>384</v>
      </c>
      <c r="B26" s="1463" t="s">
        <v>367</v>
      </c>
      <c r="C26" s="1463"/>
      <c r="D26" s="1463"/>
      <c r="E26" s="1463"/>
      <c r="F26" s="1463"/>
      <c r="G26" s="1463"/>
      <c r="H26" s="1463"/>
      <c r="I26" s="1463"/>
      <c r="J26" s="1463"/>
      <c r="K26" s="1463"/>
      <c r="L26" s="1463"/>
      <c r="M26" s="930"/>
      <c r="N26" s="1470" t="s">
        <v>368</v>
      </c>
      <c r="O26" s="1471"/>
      <c r="P26" s="1471"/>
      <c r="Q26" s="1471"/>
      <c r="R26" s="1471"/>
      <c r="S26" s="1471"/>
      <c r="T26" s="1471"/>
      <c r="U26" s="1471"/>
      <c r="V26" s="1471"/>
      <c r="W26" s="1471"/>
      <c r="X26" s="1471"/>
      <c r="Y26" s="1472"/>
    </row>
    <row r="27" spans="1:25" ht="29.25" customHeight="1">
      <c r="A27" s="1462"/>
      <c r="B27" s="1465" t="s">
        <v>369</v>
      </c>
      <c r="C27" s="1466"/>
      <c r="D27" s="1466"/>
      <c r="E27" s="1466"/>
      <c r="F27" s="1466"/>
      <c r="G27" s="1467"/>
      <c r="H27" s="1468" t="s">
        <v>370</v>
      </c>
      <c r="I27" s="1466"/>
      <c r="J27" s="1466"/>
      <c r="K27" s="1466"/>
      <c r="L27" s="1466"/>
      <c r="M27" s="1467"/>
      <c r="N27" s="1464" t="s">
        <v>369</v>
      </c>
      <c r="O27" s="1464"/>
      <c r="P27" s="1464"/>
      <c r="Q27" s="1464"/>
      <c r="R27" s="1464"/>
      <c r="S27" s="931"/>
      <c r="T27" s="1468" t="s">
        <v>370</v>
      </c>
      <c r="U27" s="1466"/>
      <c r="V27" s="1466"/>
      <c r="W27" s="1466"/>
      <c r="X27" s="1466"/>
      <c r="Y27" s="1469"/>
    </row>
    <row r="28" spans="1:25" ht="29.25" customHeight="1" hidden="1">
      <c r="A28" s="539"/>
      <c r="B28" s="540" t="s">
        <v>371</v>
      </c>
      <c r="C28" s="540" t="s">
        <v>10</v>
      </c>
      <c r="D28" s="541" t="s">
        <v>372</v>
      </c>
      <c r="E28" s="540" t="s">
        <v>13</v>
      </c>
      <c r="F28" s="540" t="s">
        <v>14</v>
      </c>
      <c r="G28" s="939"/>
      <c r="H28" s="932" t="s">
        <v>371</v>
      </c>
      <c r="I28" s="540" t="s">
        <v>10</v>
      </c>
      <c r="J28" s="540" t="s">
        <v>385</v>
      </c>
      <c r="K28" s="540" t="s">
        <v>305</v>
      </c>
      <c r="L28" s="540" t="s">
        <v>14</v>
      </c>
      <c r="M28" s="932"/>
      <c r="N28" s="538" t="s">
        <v>371</v>
      </c>
      <c r="O28" s="537" t="s">
        <v>10</v>
      </c>
      <c r="P28" s="537" t="s">
        <v>385</v>
      </c>
      <c r="Q28" s="540" t="s">
        <v>13</v>
      </c>
      <c r="R28" s="540" t="s">
        <v>14</v>
      </c>
      <c r="S28" s="936"/>
      <c r="T28" s="538" t="s">
        <v>371</v>
      </c>
      <c r="U28" s="537" t="s">
        <v>10</v>
      </c>
      <c r="V28" s="541" t="s">
        <v>372</v>
      </c>
      <c r="W28" s="540" t="s">
        <v>13</v>
      </c>
      <c r="X28" s="540" t="s">
        <v>14</v>
      </c>
      <c r="Y28" s="945"/>
    </row>
    <row r="29" spans="1:25" ht="18" hidden="1">
      <c r="A29" s="542" t="s">
        <v>386</v>
      </c>
      <c r="B29" s="547"/>
      <c r="C29" s="547"/>
      <c r="D29" s="547"/>
      <c r="E29" s="547"/>
      <c r="F29" s="547"/>
      <c r="G29" s="555"/>
      <c r="H29" s="938"/>
      <c r="I29" s="547"/>
      <c r="J29" s="547"/>
      <c r="K29" s="547"/>
      <c r="L29" s="554"/>
      <c r="M29" s="933"/>
      <c r="N29" s="552"/>
      <c r="O29" s="543"/>
      <c r="P29" s="543"/>
      <c r="Q29" s="543"/>
      <c r="R29" s="543"/>
      <c r="S29" s="544"/>
      <c r="T29" s="550"/>
      <c r="U29" s="547"/>
      <c r="V29" s="547"/>
      <c r="W29" s="543"/>
      <c r="X29" s="543"/>
      <c r="Y29" s="945"/>
    </row>
    <row r="30" spans="1:25" ht="18" hidden="1">
      <c r="A30" s="551" t="s">
        <v>387</v>
      </c>
      <c r="B30" s="560"/>
      <c r="C30" s="560"/>
      <c r="D30" s="560"/>
      <c r="E30" s="560"/>
      <c r="F30" s="560"/>
      <c r="G30" s="944"/>
      <c r="H30" s="943"/>
      <c r="I30" s="560"/>
      <c r="J30" s="560"/>
      <c r="K30" s="560"/>
      <c r="L30" s="561"/>
      <c r="M30" s="934"/>
      <c r="N30" s="552"/>
      <c r="O30" s="543"/>
      <c r="P30" s="543"/>
      <c r="Q30" s="543"/>
      <c r="R30" s="543"/>
      <c r="S30" s="544"/>
      <c r="T30" s="550"/>
      <c r="U30" s="547"/>
      <c r="V30" s="547"/>
      <c r="W30" s="543"/>
      <c r="X30" s="543"/>
      <c r="Y30" s="945"/>
    </row>
    <row r="31" spans="1:25" ht="18">
      <c r="A31" s="959"/>
      <c r="B31" s="960" t="s">
        <v>371</v>
      </c>
      <c r="C31" s="960"/>
      <c r="D31" s="960"/>
      <c r="E31" s="960"/>
      <c r="F31" s="960"/>
      <c r="G31" s="961" t="s">
        <v>10</v>
      </c>
      <c r="H31" s="962" t="s">
        <v>521</v>
      </c>
      <c r="I31" s="960"/>
      <c r="J31" s="960"/>
      <c r="K31" s="960"/>
      <c r="L31" s="963"/>
      <c r="M31" s="964" t="s">
        <v>10</v>
      </c>
      <c r="N31" s="965" t="s">
        <v>521</v>
      </c>
      <c r="O31" s="966"/>
      <c r="P31" s="966"/>
      <c r="Q31" s="966"/>
      <c r="R31" s="966"/>
      <c r="S31" s="967" t="s">
        <v>518</v>
      </c>
      <c r="T31" s="965" t="s">
        <v>521</v>
      </c>
      <c r="U31" s="966"/>
      <c r="V31" s="966"/>
      <c r="W31" s="966"/>
      <c r="X31" s="966"/>
      <c r="Y31" s="968" t="s">
        <v>10</v>
      </c>
    </row>
    <row r="32" spans="1:25" ht="18">
      <c r="A32" s="551" t="s">
        <v>388</v>
      </c>
      <c r="B32" s="560">
        <v>18325</v>
      </c>
      <c r="C32" s="560"/>
      <c r="D32" s="560"/>
      <c r="E32" s="560"/>
      <c r="F32" s="560"/>
      <c r="G32" s="560">
        <v>18325</v>
      </c>
      <c r="H32" s="943"/>
      <c r="I32" s="560"/>
      <c r="J32" s="560"/>
      <c r="K32" s="560"/>
      <c r="L32" s="561"/>
      <c r="M32" s="934"/>
      <c r="N32" s="552"/>
      <c r="O32" s="543"/>
      <c r="P32" s="543"/>
      <c r="Q32" s="543"/>
      <c r="R32" s="543"/>
      <c r="S32" s="544"/>
      <c r="T32" s="550"/>
      <c r="U32" s="547"/>
      <c r="V32" s="547"/>
      <c r="W32" s="543"/>
      <c r="X32" s="543"/>
      <c r="Y32" s="941"/>
    </row>
    <row r="33" spans="1:25" ht="18">
      <c r="A33" s="551" t="s">
        <v>389</v>
      </c>
      <c r="B33" s="560"/>
      <c r="C33" s="560"/>
      <c r="D33" s="560"/>
      <c r="E33" s="560"/>
      <c r="F33" s="560"/>
      <c r="G33" s="560"/>
      <c r="H33" s="943"/>
      <c r="I33" s="560"/>
      <c r="J33" s="560"/>
      <c r="K33" s="560"/>
      <c r="L33" s="561"/>
      <c r="M33" s="934"/>
      <c r="N33" s="552"/>
      <c r="O33" s="543"/>
      <c r="P33" s="543"/>
      <c r="Q33" s="543"/>
      <c r="R33" s="543"/>
      <c r="S33" s="544"/>
      <c r="T33" s="550"/>
      <c r="U33" s="547"/>
      <c r="V33" s="547"/>
      <c r="W33" s="543"/>
      <c r="X33" s="543"/>
      <c r="Y33" s="941"/>
    </row>
    <row r="34" spans="1:25" ht="18">
      <c r="A34" s="551" t="s">
        <v>390</v>
      </c>
      <c r="B34" s="560">
        <v>14660</v>
      </c>
      <c r="C34" s="560"/>
      <c r="D34" s="560"/>
      <c r="E34" s="560"/>
      <c r="F34" s="560"/>
      <c r="G34" s="560">
        <v>14660</v>
      </c>
      <c r="H34" s="943"/>
      <c r="I34" s="560"/>
      <c r="J34" s="560"/>
      <c r="K34" s="560"/>
      <c r="L34" s="561"/>
      <c r="M34" s="934"/>
      <c r="N34" s="552"/>
      <c r="O34" s="543"/>
      <c r="P34" s="543"/>
      <c r="Q34" s="543"/>
      <c r="R34" s="543"/>
      <c r="S34" s="544"/>
      <c r="T34" s="550"/>
      <c r="U34" s="547"/>
      <c r="V34" s="547"/>
      <c r="W34" s="543"/>
      <c r="X34" s="543"/>
      <c r="Y34" s="941"/>
    </row>
    <row r="35" spans="1:25" ht="18">
      <c r="A35" s="551" t="s">
        <v>391</v>
      </c>
      <c r="B35" s="560"/>
      <c r="C35" s="560"/>
      <c r="D35" s="560"/>
      <c r="E35" s="560"/>
      <c r="F35" s="560"/>
      <c r="G35" s="560"/>
      <c r="H35" s="943"/>
      <c r="I35" s="560"/>
      <c r="J35" s="560"/>
      <c r="K35" s="560"/>
      <c r="L35" s="561"/>
      <c r="M35" s="934"/>
      <c r="N35" s="552"/>
      <c r="O35" s="543"/>
      <c r="P35" s="543"/>
      <c r="Q35" s="543"/>
      <c r="R35" s="543"/>
      <c r="S35" s="544"/>
      <c r="T35" s="550"/>
      <c r="U35" s="547"/>
      <c r="V35" s="547"/>
      <c r="W35" s="543"/>
      <c r="X35" s="543"/>
      <c r="Y35" s="941"/>
    </row>
    <row r="36" spans="1:25" ht="18">
      <c r="A36" s="551" t="s">
        <v>392</v>
      </c>
      <c r="B36" s="560"/>
      <c r="C36" s="560"/>
      <c r="D36" s="560"/>
      <c r="E36" s="560"/>
      <c r="F36" s="560"/>
      <c r="G36" s="560"/>
      <c r="H36" s="943"/>
      <c r="I36" s="560"/>
      <c r="J36" s="560"/>
      <c r="K36" s="560"/>
      <c r="L36" s="561"/>
      <c r="M36" s="934"/>
      <c r="N36" s="552"/>
      <c r="O36" s="543"/>
      <c r="P36" s="543"/>
      <c r="Q36" s="543"/>
      <c r="R36" s="543"/>
      <c r="S36" s="544"/>
      <c r="T36" s="550"/>
      <c r="U36" s="547"/>
      <c r="V36" s="547"/>
      <c r="W36" s="543"/>
      <c r="X36" s="543"/>
      <c r="Y36" s="941"/>
    </row>
    <row r="37" spans="1:25" ht="18">
      <c r="A37" s="551" t="s">
        <v>393</v>
      </c>
      <c r="B37" s="560"/>
      <c r="C37" s="560"/>
      <c r="D37" s="560"/>
      <c r="E37" s="560"/>
      <c r="F37" s="560"/>
      <c r="G37" s="560"/>
      <c r="H37" s="943">
        <v>14660</v>
      </c>
      <c r="I37" s="560"/>
      <c r="J37" s="560"/>
      <c r="K37" s="560"/>
      <c r="L37" s="561"/>
      <c r="M37" s="943">
        <v>14660</v>
      </c>
      <c r="N37" s="552"/>
      <c r="O37" s="543"/>
      <c r="P37" s="543"/>
      <c r="Q37" s="543"/>
      <c r="R37" s="543"/>
      <c r="S37" s="544"/>
      <c r="T37" s="550"/>
      <c r="U37" s="547"/>
      <c r="V37" s="547"/>
      <c r="W37" s="543"/>
      <c r="X37" s="543"/>
      <c r="Y37" s="941"/>
    </row>
    <row r="38" spans="1:25" ht="18">
      <c r="A38" s="551" t="s">
        <v>394</v>
      </c>
      <c r="B38" s="560"/>
      <c r="C38" s="560"/>
      <c r="D38" s="560"/>
      <c r="E38" s="560"/>
      <c r="F38" s="560"/>
      <c r="G38" s="560"/>
      <c r="H38" s="943"/>
      <c r="I38" s="560"/>
      <c r="J38" s="560"/>
      <c r="K38" s="560"/>
      <c r="L38" s="561"/>
      <c r="M38" s="943"/>
      <c r="N38" s="552"/>
      <c r="O38" s="543"/>
      <c r="P38" s="543"/>
      <c r="Q38" s="543"/>
      <c r="R38" s="543"/>
      <c r="S38" s="544"/>
      <c r="T38" s="550"/>
      <c r="U38" s="547"/>
      <c r="V38" s="547"/>
      <c r="W38" s="543"/>
      <c r="X38" s="543"/>
      <c r="Y38" s="941"/>
    </row>
    <row r="39" spans="1:25" ht="18">
      <c r="A39" s="551" t="s">
        <v>395</v>
      </c>
      <c r="B39" s="560">
        <v>50000</v>
      </c>
      <c r="C39" s="560"/>
      <c r="D39" s="560"/>
      <c r="E39" s="560"/>
      <c r="F39" s="560"/>
      <c r="G39" s="560">
        <v>50000</v>
      </c>
      <c r="H39" s="943"/>
      <c r="I39" s="560"/>
      <c r="J39" s="560"/>
      <c r="K39" s="560"/>
      <c r="L39" s="561"/>
      <c r="M39" s="943"/>
      <c r="N39" s="552"/>
      <c r="O39" s="543"/>
      <c r="P39" s="543"/>
      <c r="Q39" s="543"/>
      <c r="R39" s="543"/>
      <c r="S39" s="544"/>
      <c r="T39" s="550"/>
      <c r="U39" s="547"/>
      <c r="V39" s="547"/>
      <c r="W39" s="543"/>
      <c r="X39" s="543"/>
      <c r="Y39" s="941"/>
    </row>
    <row r="40" spans="1:25" ht="39" customHeight="1">
      <c r="A40" s="542" t="s">
        <v>396</v>
      </c>
      <c r="B40" s="560">
        <v>674710</v>
      </c>
      <c r="C40" s="560"/>
      <c r="D40" s="560"/>
      <c r="E40" s="560"/>
      <c r="F40" s="560"/>
      <c r="G40" s="560">
        <v>674710</v>
      </c>
      <c r="H40" s="943"/>
      <c r="I40" s="560"/>
      <c r="J40" s="560"/>
      <c r="K40" s="560"/>
      <c r="L40" s="561"/>
      <c r="M40" s="943"/>
      <c r="N40" s="552"/>
      <c r="O40" s="543"/>
      <c r="P40" s="543"/>
      <c r="Q40" s="543"/>
      <c r="R40" s="543"/>
      <c r="S40" s="544"/>
      <c r="T40" s="550"/>
      <c r="U40" s="547"/>
      <c r="V40" s="547"/>
      <c r="W40" s="543"/>
      <c r="X40" s="543"/>
      <c r="Y40" s="941"/>
    </row>
    <row r="41" spans="1:25" ht="18">
      <c r="A41" s="535"/>
      <c r="B41" s="560"/>
      <c r="C41" s="560"/>
      <c r="D41" s="560"/>
      <c r="E41" s="560"/>
      <c r="F41" s="560"/>
      <c r="G41" s="560"/>
      <c r="H41" s="943"/>
      <c r="I41" s="560"/>
      <c r="J41" s="560"/>
      <c r="K41" s="560"/>
      <c r="L41" s="561"/>
      <c r="M41" s="943"/>
      <c r="N41" s="552"/>
      <c r="O41" s="543"/>
      <c r="P41" s="543"/>
      <c r="Q41" s="543"/>
      <c r="R41" s="543"/>
      <c r="S41" s="544"/>
      <c r="T41" s="550"/>
      <c r="U41" s="547"/>
      <c r="V41" s="547"/>
      <c r="W41" s="543"/>
      <c r="X41" s="543"/>
      <c r="Y41" s="941"/>
    </row>
    <row r="42" spans="1:25" ht="18" hidden="1">
      <c r="A42" s="551" t="s">
        <v>397</v>
      </c>
      <c r="B42" s="560"/>
      <c r="C42" s="560"/>
      <c r="D42" s="560"/>
      <c r="E42" s="560"/>
      <c r="F42" s="560"/>
      <c r="G42" s="560"/>
      <c r="H42" s="943"/>
      <c r="I42" s="560"/>
      <c r="J42" s="560"/>
      <c r="K42" s="560"/>
      <c r="L42" s="561"/>
      <c r="M42" s="943"/>
      <c r="N42" s="552"/>
      <c r="O42" s="543"/>
      <c r="P42" s="543"/>
      <c r="Q42" s="543"/>
      <c r="R42" s="543"/>
      <c r="S42" s="544"/>
      <c r="T42" s="550"/>
      <c r="U42" s="547"/>
      <c r="V42" s="547"/>
      <c r="W42" s="543"/>
      <c r="X42" s="543"/>
      <c r="Y42" s="941"/>
    </row>
    <row r="43" spans="1:25" ht="47.25" customHeight="1" hidden="1">
      <c r="A43" s="551" t="s">
        <v>398</v>
      </c>
      <c r="B43" s="560"/>
      <c r="C43" s="560"/>
      <c r="D43" s="560"/>
      <c r="E43" s="560"/>
      <c r="F43" s="560"/>
      <c r="G43" s="560"/>
      <c r="H43" s="943"/>
      <c r="I43" s="560"/>
      <c r="J43" s="560"/>
      <c r="K43" s="560"/>
      <c r="L43" s="561"/>
      <c r="M43" s="943"/>
      <c r="N43" s="552"/>
      <c r="O43" s="543"/>
      <c r="P43" s="543"/>
      <c r="Q43" s="543"/>
      <c r="R43" s="543"/>
      <c r="S43" s="544"/>
      <c r="T43" s="550"/>
      <c r="U43" s="547"/>
      <c r="V43" s="547"/>
      <c r="W43" s="543"/>
      <c r="X43" s="543"/>
      <c r="Y43" s="941"/>
    </row>
    <row r="44" spans="1:25" ht="39" customHeight="1" hidden="1">
      <c r="A44" s="562"/>
      <c r="B44" s="560"/>
      <c r="C44" s="560"/>
      <c r="D44" s="560"/>
      <c r="E44" s="560"/>
      <c r="F44" s="560"/>
      <c r="G44" s="560"/>
      <c r="H44" s="943"/>
      <c r="I44" s="560"/>
      <c r="J44" s="560"/>
      <c r="K44" s="560"/>
      <c r="L44" s="561"/>
      <c r="M44" s="943"/>
      <c r="N44" s="552"/>
      <c r="O44" s="543"/>
      <c r="P44" s="543"/>
      <c r="Q44" s="543"/>
      <c r="R44" s="543"/>
      <c r="S44" s="544"/>
      <c r="T44" s="550"/>
      <c r="U44" s="547"/>
      <c r="V44" s="547"/>
      <c r="W44" s="543"/>
      <c r="X44" s="543"/>
      <c r="Y44" s="941"/>
    </row>
    <row r="45" spans="1:25" ht="39" customHeight="1" hidden="1">
      <c r="A45" s="562"/>
      <c r="B45" s="560"/>
      <c r="C45" s="560"/>
      <c r="D45" s="560"/>
      <c r="E45" s="560"/>
      <c r="F45" s="560"/>
      <c r="G45" s="560"/>
      <c r="H45" s="943"/>
      <c r="I45" s="560"/>
      <c r="J45" s="560"/>
      <c r="K45" s="560"/>
      <c r="L45" s="561"/>
      <c r="M45" s="943"/>
      <c r="N45" s="552"/>
      <c r="O45" s="543"/>
      <c r="P45" s="543"/>
      <c r="Q45" s="543"/>
      <c r="R45" s="543"/>
      <c r="S45" s="544"/>
      <c r="T45" s="550"/>
      <c r="U45" s="547"/>
      <c r="V45" s="547"/>
      <c r="W45" s="543"/>
      <c r="X45" s="543"/>
      <c r="Y45" s="941"/>
    </row>
    <row r="46" spans="1:25" ht="39" customHeight="1" hidden="1">
      <c r="A46" s="562"/>
      <c r="B46" s="560"/>
      <c r="C46" s="560"/>
      <c r="D46" s="560"/>
      <c r="E46" s="560"/>
      <c r="F46" s="560"/>
      <c r="G46" s="560"/>
      <c r="H46" s="943"/>
      <c r="I46" s="560"/>
      <c r="J46" s="560"/>
      <c r="K46" s="560"/>
      <c r="L46" s="561"/>
      <c r="M46" s="943"/>
      <c r="N46" s="552"/>
      <c r="O46" s="543"/>
      <c r="P46" s="543"/>
      <c r="Q46" s="543"/>
      <c r="R46" s="543"/>
      <c r="S46" s="544"/>
      <c r="T46" s="550"/>
      <c r="U46" s="547"/>
      <c r="V46" s="547"/>
      <c r="W46" s="543"/>
      <c r="X46" s="543"/>
      <c r="Y46" s="941"/>
    </row>
    <row r="47" spans="1:25" ht="39" customHeight="1" hidden="1">
      <c r="A47" s="562"/>
      <c r="B47" s="560"/>
      <c r="C47" s="560"/>
      <c r="D47" s="560"/>
      <c r="E47" s="560"/>
      <c r="F47" s="560"/>
      <c r="G47" s="560"/>
      <c r="H47" s="943"/>
      <c r="I47" s="560"/>
      <c r="J47" s="560"/>
      <c r="K47" s="560"/>
      <c r="L47" s="561"/>
      <c r="M47" s="943"/>
      <c r="N47" s="552"/>
      <c r="O47" s="543"/>
      <c r="P47" s="543"/>
      <c r="Q47" s="543"/>
      <c r="R47" s="543"/>
      <c r="S47" s="544"/>
      <c r="T47" s="550"/>
      <c r="U47" s="547"/>
      <c r="V47" s="547"/>
      <c r="W47" s="543"/>
      <c r="X47" s="543"/>
      <c r="Y47" s="941"/>
    </row>
    <row r="48" spans="1:25" ht="39" customHeight="1" hidden="1">
      <c r="A48" s="562"/>
      <c r="B48" s="560"/>
      <c r="C48" s="560"/>
      <c r="D48" s="560"/>
      <c r="E48" s="560"/>
      <c r="F48" s="560"/>
      <c r="G48" s="560"/>
      <c r="H48" s="943"/>
      <c r="I48" s="560"/>
      <c r="J48" s="560"/>
      <c r="K48" s="560"/>
      <c r="L48" s="561"/>
      <c r="M48" s="943"/>
      <c r="N48" s="552"/>
      <c r="O48" s="543"/>
      <c r="P48" s="543"/>
      <c r="Q48" s="543"/>
      <c r="R48" s="543"/>
      <c r="S48" s="544"/>
      <c r="T48" s="550"/>
      <c r="U48" s="547"/>
      <c r="V48" s="547"/>
      <c r="W48" s="543"/>
      <c r="X48" s="543"/>
      <c r="Y48" s="941"/>
    </row>
    <row r="49" spans="1:25" ht="39" customHeight="1" hidden="1">
      <c r="A49" s="562"/>
      <c r="B49" s="560"/>
      <c r="C49" s="560"/>
      <c r="D49" s="560"/>
      <c r="E49" s="560"/>
      <c r="F49" s="560"/>
      <c r="G49" s="560"/>
      <c r="H49" s="943"/>
      <c r="I49" s="560"/>
      <c r="J49" s="560"/>
      <c r="K49" s="560"/>
      <c r="L49" s="561"/>
      <c r="M49" s="943"/>
      <c r="N49" s="552"/>
      <c r="O49" s="543"/>
      <c r="P49" s="543"/>
      <c r="Q49" s="543"/>
      <c r="R49" s="543"/>
      <c r="S49" s="544"/>
      <c r="T49" s="550"/>
      <c r="U49" s="547"/>
      <c r="V49" s="547"/>
      <c r="W49" s="543"/>
      <c r="X49" s="543"/>
      <c r="Y49" s="941"/>
    </row>
    <row r="50" spans="1:25" s="563" customFormat="1" ht="27" customHeight="1" thickBot="1">
      <c r="A50" s="946" t="s">
        <v>311</v>
      </c>
      <c r="B50" s="947">
        <f>SUM(B32:B49)</f>
        <v>757695</v>
      </c>
      <c r="C50" s="947"/>
      <c r="D50" s="947"/>
      <c r="E50" s="947"/>
      <c r="F50" s="947"/>
      <c r="G50" s="947">
        <f>SUM(G32:G49)</f>
        <v>757695</v>
      </c>
      <c r="H50" s="948">
        <f>SUM(H32:H49)</f>
        <v>14660</v>
      </c>
      <c r="I50" s="949"/>
      <c r="J50" s="949"/>
      <c r="K50" s="949"/>
      <c r="L50" s="949"/>
      <c r="M50" s="948">
        <f>SUM(M32:M49)</f>
        <v>14660</v>
      </c>
      <c r="N50" s="950"/>
      <c r="O50" s="947"/>
      <c r="P50" s="947"/>
      <c r="Q50" s="947"/>
      <c r="R50" s="947"/>
      <c r="S50" s="951"/>
      <c r="T50" s="950"/>
      <c r="U50" s="947"/>
      <c r="V50" s="947"/>
      <c r="W50" s="947"/>
      <c r="X50" s="947"/>
      <c r="Y50" s="952"/>
    </row>
    <row r="51" spans="8:20" ht="15">
      <c r="H51" s="558"/>
      <c r="T51" s="558">
        <f>SUM(N50:T50)</f>
        <v>0</v>
      </c>
    </row>
  </sheetData>
  <sheetProtection selectLockedCells="1" selectUnlockedCells="1"/>
  <mergeCells count="19">
    <mergeCell ref="H27:M27"/>
    <mergeCell ref="N26:Y26"/>
    <mergeCell ref="A6:A7"/>
    <mergeCell ref="B6:L6"/>
    <mergeCell ref="H7:L7"/>
    <mergeCell ref="N7:R7"/>
    <mergeCell ref="N6:Y6"/>
    <mergeCell ref="B7:G7"/>
    <mergeCell ref="T7:Y7"/>
    <mergeCell ref="N1:T1"/>
    <mergeCell ref="A2:T2"/>
    <mergeCell ref="A3:T3"/>
    <mergeCell ref="A4:T4"/>
    <mergeCell ref="A24:T24"/>
    <mergeCell ref="A26:A27"/>
    <mergeCell ref="B26:L26"/>
    <mergeCell ref="N27:R27"/>
    <mergeCell ref="B27:G27"/>
    <mergeCell ref="T27:Y27"/>
  </mergeCells>
  <printOptions horizontalCentered="1"/>
  <pageMargins left="0.5902777777777778" right="0.5902777777777778" top="0.7875" bottom="0.7875" header="0.5118055555555555" footer="0.5118055555555555"/>
  <pageSetup fitToHeight="1" fitToWidth="1" horizontalDpi="300" verticalDpi="300" orientation="landscape" paperSize="9" scale="73" r:id="rId1"/>
  <colBreaks count="1" manualBreakCount="1">
    <brk id="2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PageLayoutView="0" workbookViewId="0" topLeftCell="A5">
      <selection activeCell="S29" sqref="S29"/>
    </sheetView>
  </sheetViews>
  <sheetFormatPr defaultColWidth="9.140625" defaultRowHeight="12.75"/>
  <cols>
    <col min="1" max="2" width="9.140625" style="564" customWidth="1"/>
    <col min="3" max="3" width="34.28125" style="564" customWidth="1"/>
    <col min="4" max="4" width="5.57421875" style="565" customWidth="1"/>
    <col min="5" max="5" width="14.28125" style="566" customWidth="1"/>
    <col min="6" max="8" width="0" style="566" hidden="1" customWidth="1"/>
    <col min="9" max="9" width="12.8515625" style="566" customWidth="1"/>
    <col min="10" max="10" width="11.7109375" style="564" customWidth="1"/>
    <col min="11" max="13" width="0" style="564" hidden="1" customWidth="1"/>
    <col min="14" max="14" width="9.140625" style="564" customWidth="1"/>
    <col min="15" max="15" width="15.421875" style="564" customWidth="1"/>
    <col min="16" max="16" width="0" style="564" hidden="1" customWidth="1"/>
    <col min="17" max="17" width="11.140625" style="564" customWidth="1"/>
    <col min="18" max="16384" width="9.140625" style="564" customWidth="1"/>
  </cols>
  <sheetData>
    <row r="1" spans="1:15" ht="29.25" customHeight="1">
      <c r="A1" s="1486" t="s">
        <v>399</v>
      </c>
      <c r="B1" s="1486"/>
      <c r="C1" s="1486"/>
      <c r="D1" s="1486"/>
      <c r="E1" s="1486"/>
      <c r="F1" s="1486"/>
      <c r="G1" s="1486"/>
      <c r="H1" s="1486"/>
      <c r="I1" s="1486"/>
      <c r="J1" s="1486"/>
      <c r="K1" s="1486"/>
      <c r="L1" s="1486"/>
      <c r="M1" s="1486"/>
      <c r="N1" s="1486"/>
      <c r="O1" s="1486"/>
    </row>
    <row r="2" spans="3:15" ht="12.75">
      <c r="C2" s="13"/>
      <c r="O2" s="564" t="s">
        <v>589</v>
      </c>
    </row>
    <row r="3" spans="1:16" ht="15.75">
      <c r="A3" s="1481" t="s">
        <v>400</v>
      </c>
      <c r="B3" s="1481"/>
      <c r="C3" s="1481"/>
      <c r="D3" s="1481"/>
      <c r="E3" s="1481"/>
      <c r="F3" s="1481"/>
      <c r="G3" s="1481"/>
      <c r="H3" s="1481"/>
      <c r="I3" s="1481"/>
      <c r="J3" s="1481"/>
      <c r="K3" s="1481"/>
      <c r="L3" s="1481"/>
      <c r="M3" s="1481"/>
      <c r="N3" s="1481"/>
      <c r="O3" s="1481"/>
      <c r="P3" s="567"/>
    </row>
    <row r="4" spans="1:16" ht="16.5" thickBot="1">
      <c r="A4" s="568"/>
      <c r="B4" s="569"/>
      <c r="C4" s="567"/>
      <c r="D4" s="567"/>
      <c r="E4" s="570"/>
      <c r="F4" s="570"/>
      <c r="G4" s="570"/>
      <c r="H4" s="570"/>
      <c r="I4" s="570"/>
      <c r="J4" s="567"/>
      <c r="K4" s="567"/>
      <c r="L4" s="567"/>
      <c r="M4" s="567"/>
      <c r="N4" s="567"/>
      <c r="O4" s="567" t="s">
        <v>495</v>
      </c>
      <c r="P4" s="567"/>
    </row>
    <row r="5" spans="1:17" s="575" customFormat="1" ht="31.5" customHeight="1" thickBot="1">
      <c r="A5" s="571" t="s">
        <v>2</v>
      </c>
      <c r="B5" s="572" t="s">
        <v>4</v>
      </c>
      <c r="C5" s="969" t="s">
        <v>401</v>
      </c>
      <c r="D5" s="574" t="s">
        <v>402</v>
      </c>
      <c r="E5" s="1482" t="s">
        <v>5</v>
      </c>
      <c r="F5" s="1482"/>
      <c r="G5" s="1483"/>
      <c r="H5" s="1483"/>
      <c r="I5" s="970"/>
      <c r="J5" s="1484" t="s">
        <v>403</v>
      </c>
      <c r="K5" s="1485"/>
      <c r="L5" s="1485"/>
      <c r="M5" s="1485"/>
      <c r="N5" s="1407"/>
      <c r="O5" s="1487" t="s">
        <v>343</v>
      </c>
      <c r="P5" s="1488"/>
      <c r="Q5" s="1451"/>
    </row>
    <row r="6" spans="1:17" s="575" customFormat="1" ht="31.5" customHeight="1" hidden="1">
      <c r="A6" s="576"/>
      <c r="B6" s="577"/>
      <c r="C6" s="578"/>
      <c r="D6" s="579"/>
      <c r="E6" s="580" t="s">
        <v>9</v>
      </c>
      <c r="F6" s="581" t="s">
        <v>404</v>
      </c>
      <c r="G6" s="582" t="s">
        <v>305</v>
      </c>
      <c r="H6" s="583" t="s">
        <v>312</v>
      </c>
      <c r="I6" s="971"/>
      <c r="J6" s="580" t="s">
        <v>9</v>
      </c>
      <c r="K6" s="581" t="s">
        <v>404</v>
      </c>
      <c r="L6" s="584"/>
      <c r="M6" s="585"/>
      <c r="N6" s="973"/>
      <c r="O6" s="979" t="s">
        <v>9</v>
      </c>
      <c r="P6" s="586" t="s">
        <v>404</v>
      </c>
      <c r="Q6" s="978"/>
    </row>
    <row r="7" spans="1:17" s="575" customFormat="1" ht="24" customHeight="1" thickBot="1">
      <c r="A7" s="576"/>
      <c r="B7" s="577"/>
      <c r="C7" s="578"/>
      <c r="D7" s="579"/>
      <c r="E7" s="580" t="s">
        <v>9</v>
      </c>
      <c r="F7" s="581"/>
      <c r="G7" s="582"/>
      <c r="H7" s="583"/>
      <c r="I7" s="971" t="s">
        <v>10</v>
      </c>
      <c r="J7" s="580" t="s">
        <v>9</v>
      </c>
      <c r="K7" s="985"/>
      <c r="L7" s="584"/>
      <c r="M7" s="585"/>
      <c r="N7" s="971" t="s">
        <v>520</v>
      </c>
      <c r="O7" s="1000" t="s">
        <v>9</v>
      </c>
      <c r="P7" s="986"/>
      <c r="Q7" s="999" t="s">
        <v>10</v>
      </c>
    </row>
    <row r="8" spans="1:17" ht="29.25" customHeight="1">
      <c r="A8" s="587">
        <v>1</v>
      </c>
      <c r="B8" s="588" t="s">
        <v>405</v>
      </c>
      <c r="C8" s="589" t="s">
        <v>406</v>
      </c>
      <c r="D8" s="590" t="s">
        <v>353</v>
      </c>
      <c r="E8" s="591">
        <v>215900</v>
      </c>
      <c r="F8" s="592"/>
      <c r="G8" s="593"/>
      <c r="H8" s="594"/>
      <c r="I8" s="591">
        <v>215900</v>
      </c>
      <c r="J8" s="591"/>
      <c r="K8" s="595"/>
      <c r="L8" s="595"/>
      <c r="M8" s="596"/>
      <c r="N8" s="972"/>
      <c r="O8" s="980">
        <v>215900</v>
      </c>
      <c r="P8" s="981"/>
      <c r="Q8" s="591">
        <v>215900</v>
      </c>
    </row>
    <row r="9" spans="1:17" ht="29.25" customHeight="1">
      <c r="A9" s="587">
        <v>2</v>
      </c>
      <c r="B9" s="588" t="s">
        <v>405</v>
      </c>
      <c r="C9" s="589" t="s">
        <v>504</v>
      </c>
      <c r="D9" s="590" t="s">
        <v>353</v>
      </c>
      <c r="E9" s="597">
        <v>190500</v>
      </c>
      <c r="F9" s="598"/>
      <c r="G9" s="599"/>
      <c r="H9" s="594"/>
      <c r="I9" s="597">
        <v>190500</v>
      </c>
      <c r="J9" s="600"/>
      <c r="K9" s="601"/>
      <c r="L9" s="601"/>
      <c r="M9" s="596"/>
      <c r="N9" s="972"/>
      <c r="O9" s="597">
        <v>190500</v>
      </c>
      <c r="P9" s="981"/>
      <c r="Q9" s="597">
        <v>190500</v>
      </c>
    </row>
    <row r="10" spans="1:17" ht="29.25" customHeight="1">
      <c r="A10" s="587">
        <v>3</v>
      </c>
      <c r="B10" s="588" t="s">
        <v>405</v>
      </c>
      <c r="C10" s="589" t="s">
        <v>505</v>
      </c>
      <c r="D10" s="602" t="s">
        <v>353</v>
      </c>
      <c r="E10" s="603">
        <v>228600</v>
      </c>
      <c r="F10" s="604"/>
      <c r="G10" s="605"/>
      <c r="H10" s="594"/>
      <c r="I10" s="603">
        <v>228600</v>
      </c>
      <c r="J10" s="591"/>
      <c r="K10" s="606"/>
      <c r="L10" s="606"/>
      <c r="M10" s="596"/>
      <c r="N10" s="972"/>
      <c r="O10" s="603">
        <v>228600</v>
      </c>
      <c r="P10" s="981"/>
      <c r="Q10" s="603">
        <v>228600</v>
      </c>
    </row>
    <row r="11" spans="1:17" ht="29.25" customHeight="1">
      <c r="A11" s="587">
        <v>4</v>
      </c>
      <c r="B11" s="588" t="s">
        <v>405</v>
      </c>
      <c r="C11" s="589" t="s">
        <v>506</v>
      </c>
      <c r="D11" s="602" t="s">
        <v>353</v>
      </c>
      <c r="E11" s="603">
        <v>254000</v>
      </c>
      <c r="F11" s="604"/>
      <c r="G11" s="605"/>
      <c r="H11" s="594"/>
      <c r="I11" s="603">
        <v>254000</v>
      </c>
      <c r="J11" s="591"/>
      <c r="K11" s="606"/>
      <c r="L11" s="606"/>
      <c r="M11" s="596"/>
      <c r="N11" s="972"/>
      <c r="O11" s="603">
        <v>254000</v>
      </c>
      <c r="P11" s="982"/>
      <c r="Q11" s="603">
        <v>254000</v>
      </c>
    </row>
    <row r="12" spans="1:17" ht="29.25" customHeight="1" thickBot="1">
      <c r="A12" s="587">
        <v>5</v>
      </c>
      <c r="B12" s="588" t="s">
        <v>405</v>
      </c>
      <c r="C12" s="607" t="s">
        <v>535</v>
      </c>
      <c r="D12" s="602" t="s">
        <v>353</v>
      </c>
      <c r="E12" s="603"/>
      <c r="F12" s="604"/>
      <c r="G12" s="605"/>
      <c r="H12" s="594"/>
      <c r="I12" s="1220">
        <v>250000</v>
      </c>
      <c r="J12" s="591"/>
      <c r="K12" s="606"/>
      <c r="L12" s="606"/>
      <c r="M12" s="596"/>
      <c r="N12" s="972"/>
      <c r="O12" s="603"/>
      <c r="P12" s="982"/>
      <c r="Q12" s="1216">
        <v>250000</v>
      </c>
    </row>
    <row r="13" spans="1:17" ht="29.25" customHeight="1" hidden="1">
      <c r="A13" s="587"/>
      <c r="B13" s="588"/>
      <c r="C13" s="589"/>
      <c r="D13" s="602"/>
      <c r="E13" s="603"/>
      <c r="F13" s="604"/>
      <c r="G13" s="605"/>
      <c r="H13" s="594"/>
      <c r="I13" s="1220"/>
      <c r="J13" s="591"/>
      <c r="K13" s="606"/>
      <c r="L13" s="606"/>
      <c r="M13" s="596"/>
      <c r="N13" s="972"/>
      <c r="O13" s="603"/>
      <c r="P13" s="982"/>
      <c r="Q13" s="1216"/>
    </row>
    <row r="14" spans="1:17" ht="29.25" customHeight="1" hidden="1">
      <c r="A14" s="587"/>
      <c r="B14" s="608"/>
      <c r="C14" s="609"/>
      <c r="D14" s="602"/>
      <c r="E14" s="603"/>
      <c r="F14" s="604"/>
      <c r="G14" s="605"/>
      <c r="H14" s="594"/>
      <c r="I14" s="1220"/>
      <c r="J14" s="591"/>
      <c r="K14" s="606"/>
      <c r="L14" s="606"/>
      <c r="M14" s="596"/>
      <c r="N14" s="972"/>
      <c r="O14" s="603"/>
      <c r="P14" s="982"/>
      <c r="Q14" s="1221"/>
    </row>
    <row r="15" spans="1:17" ht="29.25" customHeight="1" hidden="1">
      <c r="A15" s="587"/>
      <c r="B15" s="588"/>
      <c r="C15" s="589"/>
      <c r="D15" s="602"/>
      <c r="E15" s="603"/>
      <c r="F15" s="604"/>
      <c r="G15" s="605"/>
      <c r="H15" s="594"/>
      <c r="I15" s="1220"/>
      <c r="J15" s="591"/>
      <c r="K15" s="606"/>
      <c r="L15" s="606"/>
      <c r="M15" s="596"/>
      <c r="N15" s="972"/>
      <c r="O15" s="603"/>
      <c r="P15" s="982"/>
      <c r="Q15" s="1221"/>
    </row>
    <row r="16" spans="1:17" ht="29.25" customHeight="1" hidden="1">
      <c r="A16" s="587"/>
      <c r="B16" s="588"/>
      <c r="C16" s="607"/>
      <c r="D16" s="602"/>
      <c r="E16" s="603"/>
      <c r="F16" s="604"/>
      <c r="G16" s="605"/>
      <c r="H16" s="594"/>
      <c r="I16" s="1220"/>
      <c r="J16" s="591"/>
      <c r="K16" s="606"/>
      <c r="L16" s="606"/>
      <c r="M16" s="596"/>
      <c r="N16" s="972"/>
      <c r="O16" s="603"/>
      <c r="P16" s="982"/>
      <c r="Q16" s="1216"/>
    </row>
    <row r="17" spans="1:17" ht="29.25" customHeight="1" hidden="1">
      <c r="A17" s="587"/>
      <c r="B17" s="588"/>
      <c r="C17" s="607"/>
      <c r="D17" s="602"/>
      <c r="E17" s="603"/>
      <c r="F17" s="604"/>
      <c r="G17" s="605"/>
      <c r="H17" s="594"/>
      <c r="I17" s="1220"/>
      <c r="J17" s="591"/>
      <c r="K17" s="606"/>
      <c r="L17" s="606"/>
      <c r="M17" s="596"/>
      <c r="N17" s="972"/>
      <c r="O17" s="603"/>
      <c r="P17" s="983"/>
      <c r="Q17" s="1222"/>
    </row>
    <row r="18" spans="1:17" ht="31.5" customHeight="1" thickBot="1">
      <c r="A18" s="1480" t="s">
        <v>311</v>
      </c>
      <c r="B18" s="1480"/>
      <c r="C18" s="1480"/>
      <c r="D18" s="610"/>
      <c r="E18" s="611">
        <f>SUM(E8:E17)</f>
        <v>889000</v>
      </c>
      <c r="F18" s="612"/>
      <c r="G18" s="613"/>
      <c r="H18" s="614"/>
      <c r="I18" s="984">
        <f>SUM(I8:I17)</f>
        <v>1139000</v>
      </c>
      <c r="J18" s="611"/>
      <c r="K18" s="611"/>
      <c r="L18" s="611"/>
      <c r="M18" s="611"/>
      <c r="N18" s="611"/>
      <c r="O18" s="611">
        <f>SUM(O8:O17)</f>
        <v>889000</v>
      </c>
      <c r="P18" s="984"/>
      <c r="Q18" s="1223">
        <f>SUM(Q8:Q17)</f>
        <v>1139000</v>
      </c>
    </row>
    <row r="19" spans="1:17" ht="31.5" customHeight="1">
      <c r="A19" s="567"/>
      <c r="B19" s="567"/>
      <c r="C19" s="567"/>
      <c r="D19" s="615"/>
      <c r="E19" s="616"/>
      <c r="F19" s="616"/>
      <c r="G19" s="616"/>
      <c r="H19" s="617"/>
      <c r="I19" s="617"/>
      <c r="J19" s="616"/>
      <c r="K19" s="616"/>
      <c r="L19" s="616"/>
      <c r="M19" s="616"/>
      <c r="N19" s="616"/>
      <c r="O19" s="616"/>
      <c r="P19" s="616"/>
      <c r="Q19" s="618"/>
    </row>
    <row r="20" spans="1:15" ht="15.75">
      <c r="A20" s="567"/>
      <c r="B20" s="567"/>
      <c r="C20" s="567"/>
      <c r="D20" s="615"/>
      <c r="E20" s="616"/>
      <c r="F20" s="616"/>
      <c r="G20" s="616"/>
      <c r="H20" s="616"/>
      <c r="I20" s="616"/>
      <c r="J20" s="619"/>
      <c r="K20" s="619"/>
      <c r="L20" s="619"/>
      <c r="M20" s="619"/>
      <c r="N20" s="619"/>
      <c r="O20" s="619"/>
    </row>
    <row r="21" spans="1:15" ht="14.25">
      <c r="A21" s="1481" t="s">
        <v>407</v>
      </c>
      <c r="B21" s="1481"/>
      <c r="C21" s="1481"/>
      <c r="D21" s="1481"/>
      <c r="E21" s="1481"/>
      <c r="F21" s="1481"/>
      <c r="G21" s="1481"/>
      <c r="H21" s="1481"/>
      <c r="I21" s="1481"/>
      <c r="J21" s="1481"/>
      <c r="K21" s="1481"/>
      <c r="L21" s="1481"/>
      <c r="M21" s="1481"/>
      <c r="N21" s="1481"/>
      <c r="O21" s="1481"/>
    </row>
    <row r="22" spans="1:15" ht="13.5" thickBot="1">
      <c r="A22" s="565"/>
      <c r="B22" s="565"/>
      <c r="C22" s="565"/>
      <c r="E22" s="565"/>
      <c r="F22" s="565"/>
      <c r="G22" s="565"/>
      <c r="H22" s="565"/>
      <c r="I22" s="565"/>
      <c r="J22" s="565"/>
      <c r="K22" s="565"/>
      <c r="L22" s="565"/>
      <c r="M22" s="565"/>
      <c r="N22" s="565"/>
      <c r="O22" s="565"/>
    </row>
    <row r="23" spans="1:17" ht="29.25" customHeight="1" thickBot="1">
      <c r="A23" s="571" t="s">
        <v>2</v>
      </c>
      <c r="B23" s="572"/>
      <c r="C23" s="573" t="s">
        <v>408</v>
      </c>
      <c r="D23" s="574" t="s">
        <v>402</v>
      </c>
      <c r="E23" s="1482" t="s">
        <v>5</v>
      </c>
      <c r="F23" s="1482"/>
      <c r="G23" s="1483"/>
      <c r="H23" s="1483"/>
      <c r="I23" s="970"/>
      <c r="J23" s="1484" t="s">
        <v>403</v>
      </c>
      <c r="K23" s="1485"/>
      <c r="L23" s="1485"/>
      <c r="M23" s="1485"/>
      <c r="N23" s="1407"/>
      <c r="O23" s="1484" t="s">
        <v>343</v>
      </c>
      <c r="P23" s="1485"/>
      <c r="Q23" s="1411"/>
    </row>
    <row r="24" spans="1:17" ht="28.5" customHeight="1" hidden="1">
      <c r="A24" s="620"/>
      <c r="B24" s="621"/>
      <c r="C24" s="622"/>
      <c r="D24" s="623"/>
      <c r="E24" s="580" t="s">
        <v>9</v>
      </c>
      <c r="F24" s="581" t="s">
        <v>404</v>
      </c>
      <c r="G24" s="582" t="s">
        <v>305</v>
      </c>
      <c r="H24" s="583" t="s">
        <v>312</v>
      </c>
      <c r="I24" s="971"/>
      <c r="J24" s="580" t="s">
        <v>9</v>
      </c>
      <c r="K24" s="581" t="s">
        <v>404</v>
      </c>
      <c r="L24" s="584" t="s">
        <v>305</v>
      </c>
      <c r="M24" s="585" t="s">
        <v>312</v>
      </c>
      <c r="N24" s="973"/>
      <c r="O24" s="976" t="s">
        <v>9</v>
      </c>
      <c r="P24" s="977" t="s">
        <v>404</v>
      </c>
      <c r="Q24" s="989"/>
    </row>
    <row r="25" spans="1:17" ht="28.5" customHeight="1" thickBot="1">
      <c r="A25" s="620"/>
      <c r="B25" s="621"/>
      <c r="C25" s="622"/>
      <c r="D25" s="623"/>
      <c r="E25" s="580" t="s">
        <v>9</v>
      </c>
      <c r="F25" s="581"/>
      <c r="G25" s="582"/>
      <c r="H25" s="583"/>
      <c r="I25" s="971" t="s">
        <v>10</v>
      </c>
      <c r="J25" s="580" t="s">
        <v>9</v>
      </c>
      <c r="K25" s="985"/>
      <c r="L25" s="584"/>
      <c r="M25" s="585"/>
      <c r="N25" s="973" t="s">
        <v>520</v>
      </c>
      <c r="O25" s="990" t="s">
        <v>9</v>
      </c>
      <c r="P25" s="986"/>
      <c r="Q25" s="998" t="s">
        <v>518</v>
      </c>
    </row>
    <row r="26" spans="1:17" ht="29.25" customHeight="1">
      <c r="A26" s="624">
        <v>1</v>
      </c>
      <c r="B26" s="625" t="s">
        <v>409</v>
      </c>
      <c r="C26" s="626" t="s">
        <v>410</v>
      </c>
      <c r="D26" s="627" t="s">
        <v>353</v>
      </c>
      <c r="E26" s="628">
        <v>1278549</v>
      </c>
      <c r="F26" s="629"/>
      <c r="G26" s="630"/>
      <c r="H26" s="594"/>
      <c r="I26" s="1217">
        <v>0</v>
      </c>
      <c r="J26" s="987"/>
      <c r="K26" s="988"/>
      <c r="L26" s="988"/>
      <c r="M26" s="1218"/>
      <c r="N26" s="1219"/>
      <c r="O26" s="991">
        <v>1278549</v>
      </c>
      <c r="P26" s="994"/>
      <c r="Q26" s="1219">
        <v>0</v>
      </c>
    </row>
    <row r="27" spans="1:17" ht="29.25" customHeight="1">
      <c r="A27" s="632">
        <v>2</v>
      </c>
      <c r="B27" s="633" t="s">
        <v>409</v>
      </c>
      <c r="C27" s="634" t="s">
        <v>533</v>
      </c>
      <c r="D27" s="635" t="s">
        <v>353</v>
      </c>
      <c r="E27" s="636"/>
      <c r="F27" s="637"/>
      <c r="G27" s="638"/>
      <c r="H27" s="594"/>
      <c r="I27" s="1215">
        <v>800000</v>
      </c>
      <c r="J27" s="1213"/>
      <c r="K27" s="631"/>
      <c r="L27" s="631"/>
      <c r="M27" s="1214"/>
      <c r="N27" s="974"/>
      <c r="O27" s="992"/>
      <c r="P27" s="995"/>
      <c r="Q27" s="1316">
        <v>800000</v>
      </c>
    </row>
    <row r="28" spans="1:17" ht="29.25" customHeight="1">
      <c r="A28" s="632">
        <v>3</v>
      </c>
      <c r="B28" s="633" t="s">
        <v>409</v>
      </c>
      <c r="C28" s="634" t="s">
        <v>534</v>
      </c>
      <c r="D28" s="635" t="s">
        <v>353</v>
      </c>
      <c r="E28" s="636"/>
      <c r="F28" s="637"/>
      <c r="G28" s="638"/>
      <c r="H28" s="594"/>
      <c r="I28" s="1215">
        <v>255160</v>
      </c>
      <c r="J28" s="1213"/>
      <c r="K28" s="631"/>
      <c r="L28" s="631"/>
      <c r="M28" s="1214"/>
      <c r="N28" s="974"/>
      <c r="O28" s="992"/>
      <c r="P28" s="995"/>
      <c r="Q28" s="1316">
        <v>255160</v>
      </c>
    </row>
    <row r="29" spans="1:17" ht="29.25" customHeight="1" thickBot="1">
      <c r="A29" s="632"/>
      <c r="B29" s="633"/>
      <c r="C29" s="634"/>
      <c r="D29" s="635"/>
      <c r="E29" s="636"/>
      <c r="F29" s="637"/>
      <c r="G29" s="638"/>
      <c r="H29" s="594"/>
      <c r="I29" s="972"/>
      <c r="J29" s="639"/>
      <c r="K29" s="631"/>
      <c r="L29" s="631"/>
      <c r="M29" s="596"/>
      <c r="N29" s="975"/>
      <c r="O29" s="603"/>
      <c r="P29" s="982"/>
      <c r="Q29" s="975"/>
    </row>
    <row r="30" spans="1:17" ht="29.25" customHeight="1" hidden="1">
      <c r="A30" s="632"/>
      <c r="B30" s="633"/>
      <c r="C30" s="589"/>
      <c r="D30" s="640"/>
      <c r="E30" s="597"/>
      <c r="F30" s="598"/>
      <c r="G30" s="599"/>
      <c r="H30" s="594"/>
      <c r="I30" s="972"/>
      <c r="J30" s="600"/>
      <c r="K30" s="601"/>
      <c r="L30" s="631"/>
      <c r="M30" s="596"/>
      <c r="N30" s="974"/>
      <c r="O30" s="992"/>
      <c r="P30" s="995"/>
      <c r="Q30" s="975"/>
    </row>
    <row r="31" spans="1:17" ht="29.25" customHeight="1" hidden="1">
      <c r="A31" s="632"/>
      <c r="B31" s="633"/>
      <c r="C31" s="589"/>
      <c r="D31" s="640"/>
      <c r="E31" s="597"/>
      <c r="F31" s="598"/>
      <c r="G31" s="599"/>
      <c r="H31" s="594"/>
      <c r="I31" s="972"/>
      <c r="J31" s="600"/>
      <c r="K31" s="601"/>
      <c r="L31" s="601"/>
      <c r="M31" s="596"/>
      <c r="N31" s="975"/>
      <c r="O31" s="993"/>
      <c r="P31" s="996"/>
      <c r="Q31" s="975"/>
    </row>
    <row r="32" spans="1:17" ht="29.25" customHeight="1" hidden="1">
      <c r="A32" s="632"/>
      <c r="B32" s="608"/>
      <c r="C32" s="641"/>
      <c r="D32" s="590"/>
      <c r="E32" s="597"/>
      <c r="F32" s="598"/>
      <c r="G32" s="599"/>
      <c r="H32" s="594"/>
      <c r="I32" s="972"/>
      <c r="J32" s="600"/>
      <c r="K32" s="601"/>
      <c r="L32" s="601"/>
      <c r="M32" s="596"/>
      <c r="N32" s="975"/>
      <c r="O32" s="993"/>
      <c r="P32" s="996"/>
      <c r="Q32" s="975"/>
    </row>
    <row r="33" spans="1:17" ht="29.25" customHeight="1" thickBot="1">
      <c r="A33" s="1479" t="s">
        <v>311</v>
      </c>
      <c r="B33" s="1479"/>
      <c r="C33" s="1479"/>
      <c r="D33" s="610"/>
      <c r="E33" s="642">
        <f>SUM(E26:E32)</f>
        <v>1278549</v>
      </c>
      <c r="F33" s="642">
        <f aca="true" t="shared" si="0" ref="F33:O33">SUM(F26:F32)</f>
        <v>0</v>
      </c>
      <c r="G33" s="642">
        <f t="shared" si="0"/>
        <v>0</v>
      </c>
      <c r="H33" s="642">
        <f t="shared" si="0"/>
        <v>0</v>
      </c>
      <c r="I33" s="642">
        <f>SUM(I26:I32)</f>
        <v>1055160</v>
      </c>
      <c r="J33" s="642">
        <f t="shared" si="0"/>
        <v>0</v>
      </c>
      <c r="K33" s="642">
        <f t="shared" si="0"/>
        <v>0</v>
      </c>
      <c r="L33" s="642">
        <f t="shared" si="0"/>
        <v>0</v>
      </c>
      <c r="M33" s="642">
        <f t="shared" si="0"/>
        <v>0</v>
      </c>
      <c r="N33" s="642"/>
      <c r="O33" s="642">
        <f t="shared" si="0"/>
        <v>1278549</v>
      </c>
      <c r="P33" s="997"/>
      <c r="Q33" s="1317">
        <f>SUM(Q26:Q32)</f>
        <v>1055160</v>
      </c>
    </row>
  </sheetData>
  <sheetProtection selectLockedCells="1" selectUnlockedCells="1"/>
  <mergeCells count="13">
    <mergeCell ref="A1:O1"/>
    <mergeCell ref="A3:O3"/>
    <mergeCell ref="E5:F5"/>
    <mergeCell ref="G5:H5"/>
    <mergeCell ref="J5:N5"/>
    <mergeCell ref="O5:Q5"/>
    <mergeCell ref="A33:C33"/>
    <mergeCell ref="A18:C18"/>
    <mergeCell ref="A21:O21"/>
    <mergeCell ref="E23:F23"/>
    <mergeCell ref="G23:H23"/>
    <mergeCell ref="J23:N23"/>
    <mergeCell ref="O23:Q23"/>
  </mergeCells>
  <printOptions horizontalCentered="1"/>
  <pageMargins left="0.5902777777777778" right="0.5902777777777778" top="0.7875" bottom="0.7875" header="0.5118055555555555" footer="0.5118055555555555"/>
  <pageSetup fitToHeight="1" fitToWidth="1" horizontalDpi="300" verticalDpi="300" orientation="landscape" paperSize="9" scale="90" r:id="rId1"/>
  <colBreaks count="1" manualBreakCount="1">
    <brk id="1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L8" sqref="L8"/>
    </sheetView>
  </sheetViews>
  <sheetFormatPr defaultColWidth="9.140625" defaultRowHeight="12.75"/>
  <cols>
    <col min="1" max="1" width="6.57421875" style="1235" customWidth="1"/>
    <col min="2" max="2" width="26.7109375" style="1237" customWidth="1"/>
    <col min="3" max="3" width="28.28125" style="1237" customWidth="1"/>
    <col min="4" max="4" width="5.00390625" style="1235" customWidth="1"/>
    <col min="5" max="6" width="14.57421875" style="1235" customWidth="1"/>
    <col min="7" max="7" width="12.8515625" style="1235" hidden="1" customWidth="1"/>
    <col min="8" max="8" width="11.8515625" style="1235" hidden="1" customWidth="1"/>
    <col min="9" max="9" width="9.28125" style="1235" hidden="1" customWidth="1"/>
    <col min="10" max="10" width="11.8515625" style="1235" hidden="1" customWidth="1"/>
    <col min="11" max="16384" width="9.140625" style="1235" customWidth="1"/>
  </cols>
  <sheetData>
    <row r="1" spans="2:6" ht="12.75">
      <c r="B1" s="1236"/>
      <c r="D1" s="1489" t="s">
        <v>588</v>
      </c>
      <c r="E1" s="1489"/>
      <c r="F1" s="1238"/>
    </row>
    <row r="2" ht="12.75">
      <c r="B2" s="1236"/>
    </row>
    <row r="3" spans="1:6" ht="18">
      <c r="A3" s="1490" t="s">
        <v>547</v>
      </c>
      <c r="B3" s="1490"/>
      <c r="C3" s="1490"/>
      <c r="D3" s="1490"/>
      <c r="E3" s="1490"/>
      <c r="F3" s="1239"/>
    </row>
    <row r="4" spans="1:6" ht="18">
      <c r="A4" s="1490" t="s">
        <v>548</v>
      </c>
      <c r="B4" s="1490"/>
      <c r="C4" s="1490"/>
      <c r="D4" s="1490"/>
      <c r="E4" s="1490"/>
      <c r="F4" s="1239"/>
    </row>
    <row r="5" spans="1:6" ht="18">
      <c r="A5" s="1239"/>
      <c r="B5" s="1240"/>
      <c r="C5" s="1240"/>
      <c r="D5" s="1239"/>
      <c r="E5" s="1239"/>
      <c r="F5" s="1239"/>
    </row>
    <row r="6" spans="1:6" ht="15.75">
      <c r="A6" s="1491" t="s">
        <v>549</v>
      </c>
      <c r="B6" s="1491"/>
      <c r="C6" s="1491"/>
      <c r="D6" s="1491"/>
      <c r="E6" s="1491"/>
      <c r="F6" s="1241"/>
    </row>
    <row r="7" spans="1:8" ht="16.5" thickBot="1">
      <c r="A7" s="1242"/>
      <c r="B7" s="1243"/>
      <c r="C7" s="1244"/>
      <c r="D7" s="1241"/>
      <c r="F7" s="1245" t="s">
        <v>550</v>
      </c>
      <c r="G7" s="1246" t="s">
        <v>491</v>
      </c>
      <c r="H7" s="1246"/>
    </row>
    <row r="8" spans="1:10" ht="45.75" customHeight="1" thickBot="1">
      <c r="A8" s="1247" t="s">
        <v>551</v>
      </c>
      <c r="B8" s="1248" t="s">
        <v>552</v>
      </c>
      <c r="C8" s="1248" t="s">
        <v>553</v>
      </c>
      <c r="D8" s="1249" t="s">
        <v>554</v>
      </c>
      <c r="E8" s="1250" t="s">
        <v>555</v>
      </c>
      <c r="F8" s="1248" t="s">
        <v>143</v>
      </c>
      <c r="G8" s="1248" t="s">
        <v>144</v>
      </c>
      <c r="H8" s="1248" t="s">
        <v>145</v>
      </c>
      <c r="I8" s="1248" t="s">
        <v>146</v>
      </c>
      <c r="J8" s="1248" t="s">
        <v>147</v>
      </c>
    </row>
    <row r="9" spans="1:10" s="1255" customFormat="1" ht="30" customHeight="1" thickBot="1">
      <c r="A9" s="1251">
        <v>1</v>
      </c>
      <c r="B9" s="1278" t="s">
        <v>567</v>
      </c>
      <c r="C9" s="1278" t="s">
        <v>568</v>
      </c>
      <c r="D9" s="1253" t="s">
        <v>557</v>
      </c>
      <c r="E9" s="1254"/>
      <c r="F9" s="1254">
        <v>9990</v>
      </c>
      <c r="G9" s="1254"/>
      <c r="H9" s="1254"/>
      <c r="I9" s="1254"/>
      <c r="J9" s="1254"/>
    </row>
    <row r="10" spans="1:10" s="1255" customFormat="1" ht="30" customHeight="1" hidden="1">
      <c r="A10" s="1256">
        <v>2</v>
      </c>
      <c r="B10" s="1252" t="s">
        <v>556</v>
      </c>
      <c r="C10" s="1257" t="s">
        <v>558</v>
      </c>
      <c r="D10" s="1258" t="s">
        <v>557</v>
      </c>
      <c r="E10" s="1259"/>
      <c r="F10" s="1259"/>
      <c r="G10" s="1259"/>
      <c r="H10" s="1259"/>
      <c r="I10" s="1259"/>
      <c r="J10" s="1259"/>
    </row>
    <row r="11" spans="1:11" ht="30" customHeight="1" hidden="1">
      <c r="A11" s="1260">
        <v>2</v>
      </c>
      <c r="B11" s="1261" t="s">
        <v>559</v>
      </c>
      <c r="C11" s="1262" t="s">
        <v>560</v>
      </c>
      <c r="D11" s="1263" t="s">
        <v>557</v>
      </c>
      <c r="E11" s="1264"/>
      <c r="F11" s="1264"/>
      <c r="G11" s="1264"/>
      <c r="H11" s="1264"/>
      <c r="I11" s="1264"/>
      <c r="J11" s="1264"/>
      <c r="K11" s="1265"/>
    </row>
    <row r="12" spans="1:10" ht="30" customHeight="1" hidden="1">
      <c r="A12" s="1260">
        <v>3</v>
      </c>
      <c r="B12" s="1261" t="s">
        <v>559</v>
      </c>
      <c r="C12" s="1266" t="s">
        <v>561</v>
      </c>
      <c r="D12" s="1263" t="s">
        <v>557</v>
      </c>
      <c r="E12" s="1264"/>
      <c r="F12" s="1264"/>
      <c r="G12" s="1264"/>
      <c r="H12" s="1264"/>
      <c r="I12" s="1264"/>
      <c r="J12" s="1264"/>
    </row>
    <row r="13" spans="1:10" ht="30" customHeight="1" hidden="1">
      <c r="A13" s="1267">
        <v>4</v>
      </c>
      <c r="B13" s="1261" t="s">
        <v>559</v>
      </c>
      <c r="C13" s="1268" t="s">
        <v>562</v>
      </c>
      <c r="D13" s="1269" t="s">
        <v>557</v>
      </c>
      <c r="E13" s="1270"/>
      <c r="F13" s="1270"/>
      <c r="G13" s="1270"/>
      <c r="H13" s="1270"/>
      <c r="I13" s="1270"/>
      <c r="J13" s="1271"/>
    </row>
    <row r="14" spans="1:10" ht="30" customHeight="1" hidden="1">
      <c r="A14" s="1260">
        <v>4</v>
      </c>
      <c r="B14" s="1261" t="s">
        <v>559</v>
      </c>
      <c r="C14" s="1268" t="s">
        <v>563</v>
      </c>
      <c r="D14" s="1269" t="s">
        <v>557</v>
      </c>
      <c r="E14" s="1270"/>
      <c r="F14" s="1270"/>
      <c r="G14" s="1270"/>
      <c r="H14" s="1270"/>
      <c r="I14" s="1270"/>
      <c r="J14" s="1271"/>
    </row>
    <row r="15" spans="1:10" ht="30" customHeight="1" hidden="1">
      <c r="A15" s="1267">
        <v>6</v>
      </c>
      <c r="B15" s="1261" t="s">
        <v>559</v>
      </c>
      <c r="C15" s="1268" t="s">
        <v>564</v>
      </c>
      <c r="D15" s="1272" t="s">
        <v>557</v>
      </c>
      <c r="E15" s="1271"/>
      <c r="F15" s="1271"/>
      <c r="G15" s="1271"/>
      <c r="H15" s="1271"/>
      <c r="I15" s="1271"/>
      <c r="J15" s="1271"/>
    </row>
    <row r="16" spans="1:10" ht="36.75" customHeight="1" hidden="1" thickBot="1">
      <c r="A16" s="1260">
        <v>5</v>
      </c>
      <c r="B16" s="1261" t="s">
        <v>559</v>
      </c>
      <c r="C16" s="1268" t="s">
        <v>565</v>
      </c>
      <c r="D16" s="1272" t="s">
        <v>557</v>
      </c>
      <c r="E16" s="1271"/>
      <c r="F16" s="1271"/>
      <c r="G16" s="1271"/>
      <c r="H16" s="1271"/>
      <c r="I16" s="1271"/>
      <c r="J16" s="1271"/>
    </row>
    <row r="17" spans="1:10" ht="36.75" customHeight="1" hidden="1">
      <c r="A17" s="1273"/>
      <c r="B17" s="1268"/>
      <c r="C17" s="1268"/>
      <c r="D17" s="1272" t="s">
        <v>557</v>
      </c>
      <c r="E17" s="1271"/>
      <c r="F17" s="1271"/>
      <c r="G17" s="1271"/>
      <c r="H17" s="1271"/>
      <c r="I17" s="1271"/>
      <c r="J17" s="1271"/>
    </row>
    <row r="18" spans="1:10" ht="36.75" customHeight="1" hidden="1" thickBot="1">
      <c r="A18" s="1273"/>
      <c r="B18" s="1268"/>
      <c r="C18" s="1268"/>
      <c r="D18" s="1272" t="s">
        <v>566</v>
      </c>
      <c r="E18" s="1271"/>
      <c r="F18" s="1271"/>
      <c r="G18" s="1271"/>
      <c r="H18" s="1271"/>
      <c r="I18" s="1271"/>
      <c r="J18" s="1271"/>
    </row>
    <row r="19" spans="1:10" s="1277" customFormat="1" ht="30" customHeight="1" thickBot="1">
      <c r="A19" s="1492" t="s">
        <v>311</v>
      </c>
      <c r="B19" s="1493"/>
      <c r="C19" s="1274"/>
      <c r="D19" s="1275"/>
      <c r="E19" s="1276">
        <f aca="true" t="shared" si="0" ref="E19:J19">SUM(E9:E18)</f>
        <v>0</v>
      </c>
      <c r="F19" s="1276">
        <f>SUM(F9:F18)</f>
        <v>9990</v>
      </c>
      <c r="G19" s="1276">
        <f>SUM(G9:G18)</f>
        <v>0</v>
      </c>
      <c r="H19" s="1276">
        <f t="shared" si="0"/>
        <v>0</v>
      </c>
      <c r="I19" s="1276">
        <f t="shared" si="0"/>
        <v>0</v>
      </c>
      <c r="J19" s="1276">
        <f t="shared" si="0"/>
        <v>0</v>
      </c>
    </row>
  </sheetData>
  <sheetProtection/>
  <mergeCells count="5">
    <mergeCell ref="D1:E1"/>
    <mergeCell ref="A3:E3"/>
    <mergeCell ref="A4:E4"/>
    <mergeCell ref="A6:E6"/>
    <mergeCell ref="A19:B19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0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M26" sqref="M26"/>
    </sheetView>
  </sheetViews>
  <sheetFormatPr defaultColWidth="9.140625" defaultRowHeight="12.75"/>
  <cols>
    <col min="1" max="1" width="4.57421875" style="643" customWidth="1"/>
    <col min="2" max="2" width="18.421875" style="644" customWidth="1"/>
    <col min="3" max="3" width="8.140625" style="645" customWidth="1"/>
    <col min="4" max="4" width="7.7109375" style="645" customWidth="1"/>
    <col min="5" max="5" width="8.7109375" style="645" customWidth="1"/>
    <col min="6" max="6" width="8.421875" style="645" customWidth="1"/>
    <col min="7" max="8" width="8.57421875" style="645" customWidth="1"/>
    <col min="9" max="9" width="9.57421875" style="645" customWidth="1"/>
    <col min="10" max="10" width="9.00390625" style="645" customWidth="1"/>
    <col min="11" max="11" width="8.57421875" style="645" customWidth="1"/>
    <col min="12" max="12" width="9.00390625" style="645" customWidth="1"/>
    <col min="13" max="13" width="8.7109375" style="645" customWidth="1"/>
    <col min="14" max="14" width="8.57421875" style="645" customWidth="1"/>
    <col min="15" max="15" width="8.57421875" style="643" customWidth="1"/>
    <col min="16" max="17" width="0" style="645" hidden="1" customWidth="1"/>
    <col min="18" max="16384" width="9.140625" style="645" customWidth="1"/>
  </cols>
  <sheetData>
    <row r="1" spans="13:15" ht="15.75">
      <c r="M1" s="1495" t="s">
        <v>411</v>
      </c>
      <c r="N1" s="1495"/>
      <c r="O1" s="1495"/>
    </row>
    <row r="2" spans="1:15" ht="31.5" customHeight="1">
      <c r="A2" s="1496" t="s">
        <v>512</v>
      </c>
      <c r="B2" s="1496"/>
      <c r="C2" s="1496"/>
      <c r="D2" s="1496"/>
      <c r="E2" s="1496"/>
      <c r="F2" s="1496"/>
      <c r="G2" s="1496"/>
      <c r="H2" s="1496"/>
      <c r="I2" s="1496"/>
      <c r="J2" s="1496"/>
      <c r="K2" s="1496"/>
      <c r="L2" s="1496"/>
      <c r="M2" s="1496"/>
      <c r="N2" s="1496"/>
      <c r="O2" s="1496"/>
    </row>
    <row r="3" spans="7:15" ht="16.5" customHeight="1">
      <c r="G3" s="1497"/>
      <c r="H3" s="1497"/>
      <c r="I3" s="1497"/>
      <c r="O3" s="646" t="s">
        <v>513</v>
      </c>
    </row>
    <row r="4" spans="1:15" s="643" customFormat="1" ht="35.25" customHeight="1">
      <c r="A4" s="647" t="s">
        <v>412</v>
      </c>
      <c r="B4" s="648" t="s">
        <v>141</v>
      </c>
      <c r="C4" s="649" t="s">
        <v>413</v>
      </c>
      <c r="D4" s="649" t="s">
        <v>414</v>
      </c>
      <c r="E4" s="649" t="s">
        <v>415</v>
      </c>
      <c r="F4" s="649" t="s">
        <v>416</v>
      </c>
      <c r="G4" s="649" t="s">
        <v>417</v>
      </c>
      <c r="H4" s="649" t="s">
        <v>418</v>
      </c>
      <c r="I4" s="649" t="s">
        <v>419</v>
      </c>
      <c r="J4" s="649" t="s">
        <v>420</v>
      </c>
      <c r="K4" s="649" t="s">
        <v>421</v>
      </c>
      <c r="L4" s="649" t="s">
        <v>422</v>
      </c>
      <c r="M4" s="649" t="s">
        <v>423</v>
      </c>
      <c r="N4" s="649" t="s">
        <v>424</v>
      </c>
      <c r="O4" s="650" t="s">
        <v>351</v>
      </c>
    </row>
    <row r="5" spans="1:15" s="652" customFormat="1" ht="15" customHeight="1">
      <c r="A5" s="651" t="s">
        <v>15</v>
      </c>
      <c r="B5" s="1494" t="s">
        <v>266</v>
      </c>
      <c r="C5" s="1494"/>
      <c r="D5" s="1494"/>
      <c r="E5" s="1494"/>
      <c r="F5" s="1494"/>
      <c r="G5" s="1494"/>
      <c r="H5" s="1494"/>
      <c r="I5" s="1494"/>
      <c r="J5" s="1494"/>
      <c r="K5" s="1494"/>
      <c r="L5" s="1494"/>
      <c r="M5" s="1494"/>
      <c r="N5" s="1494"/>
      <c r="O5" s="1494"/>
    </row>
    <row r="6" spans="1:16" s="652" customFormat="1" ht="15" customHeight="1">
      <c r="A6" s="653" t="s">
        <v>170</v>
      </c>
      <c r="B6" s="654" t="s">
        <v>425</v>
      </c>
      <c r="C6" s="655"/>
      <c r="D6" s="655">
        <v>3000000</v>
      </c>
      <c r="E6" s="655">
        <v>8000000</v>
      </c>
      <c r="F6" s="655">
        <v>1000000</v>
      </c>
      <c r="G6" s="655">
        <v>30000</v>
      </c>
      <c r="H6" s="655"/>
      <c r="I6" s="655"/>
      <c r="J6" s="655"/>
      <c r="K6" s="655">
        <v>6000000</v>
      </c>
      <c r="L6" s="655">
        <v>900000</v>
      </c>
      <c r="M6" s="655"/>
      <c r="N6" s="655"/>
      <c r="O6" s="656">
        <f>SUM(D6:N6)</f>
        <v>18930000</v>
      </c>
      <c r="P6" s="652">
        <v>105070</v>
      </c>
    </row>
    <row r="7" spans="1:16" s="660" customFormat="1" ht="13.5" customHeight="1">
      <c r="A7" s="657" t="s">
        <v>75</v>
      </c>
      <c r="B7" s="658" t="s">
        <v>514</v>
      </c>
      <c r="C7" s="659">
        <v>921623</v>
      </c>
      <c r="D7" s="659">
        <v>921612</v>
      </c>
      <c r="E7" s="659">
        <v>921612</v>
      </c>
      <c r="F7" s="659">
        <v>921612</v>
      </c>
      <c r="G7" s="659">
        <v>921612</v>
      </c>
      <c r="H7" s="659">
        <f>1251307+2110</f>
        <v>1253417</v>
      </c>
      <c r="I7" s="659">
        <v>921612</v>
      </c>
      <c r="J7" s="659">
        <v>921612</v>
      </c>
      <c r="K7" s="659">
        <v>921612</v>
      </c>
      <c r="L7" s="659">
        <v>921612</v>
      </c>
      <c r="M7" s="659">
        <v>921612</v>
      </c>
      <c r="N7" s="659">
        <v>921612</v>
      </c>
      <c r="O7" s="656">
        <f>SUM(C7:N7)</f>
        <v>11391160</v>
      </c>
      <c r="P7" s="660">
        <v>73977</v>
      </c>
    </row>
    <row r="8" spans="1:16" s="660" customFormat="1" ht="19.5" customHeight="1">
      <c r="A8" s="657" t="s">
        <v>94</v>
      </c>
      <c r="B8" s="661" t="s">
        <v>426</v>
      </c>
      <c r="C8" s="662">
        <v>2873959</v>
      </c>
      <c r="D8" s="662">
        <f>2873951+62374</f>
        <v>2936325</v>
      </c>
      <c r="E8" s="662">
        <v>2873951</v>
      </c>
      <c r="F8" s="662">
        <v>2873951</v>
      </c>
      <c r="G8" s="662">
        <v>2873951</v>
      </c>
      <c r="H8" s="662">
        <v>2873951</v>
      </c>
      <c r="I8" s="662">
        <v>2775526</v>
      </c>
      <c r="J8" s="662">
        <v>2775526</v>
      </c>
      <c r="K8" s="662">
        <v>2775526</v>
      </c>
      <c r="L8" s="662">
        <v>2775526</v>
      </c>
      <c r="M8" s="662">
        <v>2775526</v>
      </c>
      <c r="N8" s="662">
        <v>2775526</v>
      </c>
      <c r="O8" s="656">
        <f>SUM(C8:N8)</f>
        <v>33959244</v>
      </c>
      <c r="P8" s="660">
        <v>13700</v>
      </c>
    </row>
    <row r="9" spans="1:16" s="660" customFormat="1" ht="19.5" customHeight="1">
      <c r="A9" s="657" t="s">
        <v>107</v>
      </c>
      <c r="B9" s="661" t="s">
        <v>427</v>
      </c>
      <c r="C9" s="662"/>
      <c r="D9" s="662"/>
      <c r="E9" s="662"/>
      <c r="F9" s="662"/>
      <c r="G9" s="662"/>
      <c r="H9" s="662"/>
      <c r="I9" s="662"/>
      <c r="J9" s="662"/>
      <c r="K9" s="662"/>
      <c r="L9" s="662"/>
      <c r="M9" s="662"/>
      <c r="N9" s="662"/>
      <c r="O9" s="656"/>
      <c r="P9" s="660">
        <v>246945</v>
      </c>
    </row>
    <row r="10" spans="1:16" s="660" customFormat="1" ht="23.25" customHeight="1">
      <c r="A10" s="657" t="s">
        <v>115</v>
      </c>
      <c r="B10" s="658" t="s">
        <v>428</v>
      </c>
      <c r="C10" s="659"/>
      <c r="D10" s="659"/>
      <c r="E10" s="659">
        <v>40000</v>
      </c>
      <c r="F10" s="659"/>
      <c r="G10" s="659">
        <v>540000</v>
      </c>
      <c r="H10" s="659"/>
      <c r="I10" s="659"/>
      <c r="J10" s="659"/>
      <c r="K10" s="659"/>
      <c r="L10" s="659"/>
      <c r="M10" s="659"/>
      <c r="N10" s="659"/>
      <c r="O10" s="656">
        <f>SUM(E10:N10)</f>
        <v>580000</v>
      </c>
      <c r="P10" s="660">
        <v>0</v>
      </c>
    </row>
    <row r="11" spans="1:16" s="660" customFormat="1" ht="23.25" customHeight="1">
      <c r="A11" s="657" t="s">
        <v>124</v>
      </c>
      <c r="B11" s="658" t="s">
        <v>429</v>
      </c>
      <c r="C11" s="659"/>
      <c r="D11" s="659"/>
      <c r="E11" s="659">
        <v>400000</v>
      </c>
      <c r="F11" s="659"/>
      <c r="G11" s="659"/>
      <c r="H11" s="659"/>
      <c r="I11" s="659"/>
      <c r="J11" s="659"/>
      <c r="K11" s="659"/>
      <c r="L11" s="659"/>
      <c r="M11" s="659"/>
      <c r="N11" s="659"/>
      <c r="O11" s="656">
        <v>400000</v>
      </c>
      <c r="P11" s="660">
        <v>7592</v>
      </c>
    </row>
    <row r="12" spans="1:16" s="660" customFormat="1" ht="17.25" customHeight="1">
      <c r="A12" s="657" t="s">
        <v>137</v>
      </c>
      <c r="B12" s="658" t="s">
        <v>430</v>
      </c>
      <c r="C12" s="659">
        <v>1726910</v>
      </c>
      <c r="D12" s="659">
        <v>1726901</v>
      </c>
      <c r="E12" s="659">
        <v>1726901</v>
      </c>
      <c r="F12" s="659">
        <v>1726901</v>
      </c>
      <c r="G12" s="659">
        <v>1726901</v>
      </c>
      <c r="H12" s="659">
        <v>1726901</v>
      </c>
      <c r="I12" s="659">
        <v>1726901</v>
      </c>
      <c r="J12" s="659">
        <v>1726901</v>
      </c>
      <c r="K12" s="659">
        <v>1726901</v>
      </c>
      <c r="L12" s="659">
        <v>1726901</v>
      </c>
      <c r="M12" s="659">
        <v>1726901</v>
      </c>
      <c r="N12" s="659">
        <v>1726901</v>
      </c>
      <c r="O12" s="656">
        <f>SUM(C12:N12)</f>
        <v>20722821</v>
      </c>
      <c r="P12" s="660">
        <v>156053</v>
      </c>
    </row>
    <row r="13" spans="1:17" s="652" customFormat="1" ht="21.75" customHeight="1">
      <c r="A13" s="657" t="s">
        <v>431</v>
      </c>
      <c r="B13" s="663"/>
      <c r="C13" s="663">
        <f>SUM(C7:C12)</f>
        <v>5522492</v>
      </c>
      <c r="D13" s="663">
        <f aca="true" t="shared" si="0" ref="D13:O13">SUM(D6:D12)</f>
        <v>8584838</v>
      </c>
      <c r="E13" s="663">
        <f t="shared" si="0"/>
        <v>13962464</v>
      </c>
      <c r="F13" s="663">
        <f t="shared" si="0"/>
        <v>6522464</v>
      </c>
      <c r="G13" s="663">
        <f t="shared" si="0"/>
        <v>6092464</v>
      </c>
      <c r="H13" s="663">
        <f t="shared" si="0"/>
        <v>5854269</v>
      </c>
      <c r="I13" s="663">
        <f t="shared" si="0"/>
        <v>5424039</v>
      </c>
      <c r="J13" s="663">
        <f t="shared" si="0"/>
        <v>5424039</v>
      </c>
      <c r="K13" s="663">
        <f t="shared" si="0"/>
        <v>11424039</v>
      </c>
      <c r="L13" s="663">
        <f t="shared" si="0"/>
        <v>6324039</v>
      </c>
      <c r="M13" s="663">
        <f t="shared" si="0"/>
        <v>5424039</v>
      </c>
      <c r="N13" s="663">
        <f t="shared" si="0"/>
        <v>5424039</v>
      </c>
      <c r="O13" s="663">
        <f t="shared" si="0"/>
        <v>85983225</v>
      </c>
      <c r="Q13" s="652">
        <f>SUM(P6:P12)</f>
        <v>603337</v>
      </c>
    </row>
    <row r="14" spans="1:15" s="652" customFormat="1" ht="22.5" customHeight="1">
      <c r="A14" s="657" t="s">
        <v>432</v>
      </c>
      <c r="B14" s="1494" t="s">
        <v>285</v>
      </c>
      <c r="C14" s="1494"/>
      <c r="D14" s="1494"/>
      <c r="E14" s="1494"/>
      <c r="F14" s="1494"/>
      <c r="G14" s="1494"/>
      <c r="H14" s="1494"/>
      <c r="I14" s="1494"/>
      <c r="J14" s="1494"/>
      <c r="K14" s="1494"/>
      <c r="L14" s="1494"/>
      <c r="M14" s="1494"/>
      <c r="N14" s="1494"/>
      <c r="O14" s="1494">
        <f>SUM(O6:O13)</f>
        <v>171966450</v>
      </c>
    </row>
    <row r="15" spans="1:16" s="660" customFormat="1" ht="27.75" customHeight="1">
      <c r="A15" s="657" t="s">
        <v>433</v>
      </c>
      <c r="B15" s="661" t="s">
        <v>434</v>
      </c>
      <c r="C15" s="662">
        <v>4887087</v>
      </c>
      <c r="D15" s="662">
        <v>5109590</v>
      </c>
      <c r="E15" s="662">
        <f>5109594+62374</f>
        <v>5171968</v>
      </c>
      <c r="F15" s="662">
        <v>5109590</v>
      </c>
      <c r="G15" s="662">
        <v>5109590</v>
      </c>
      <c r="H15" s="662">
        <f>5109590+493532</f>
        <v>5603122</v>
      </c>
      <c r="I15" s="662">
        <v>5109590</v>
      </c>
      <c r="J15" s="662">
        <v>6109590</v>
      </c>
      <c r="K15" s="662">
        <v>9109590</v>
      </c>
      <c r="L15" s="662">
        <v>7109590</v>
      </c>
      <c r="M15" s="662">
        <v>7109590</v>
      </c>
      <c r="N15" s="662">
        <v>7109600</v>
      </c>
      <c r="O15" s="656">
        <f>SUM(C15:N15)</f>
        <v>72648497</v>
      </c>
      <c r="P15" s="660">
        <v>550166</v>
      </c>
    </row>
    <row r="16" spans="1:16" s="660" customFormat="1" ht="27" customHeight="1">
      <c r="A16" s="657" t="s">
        <v>435</v>
      </c>
      <c r="B16" s="658" t="s">
        <v>436</v>
      </c>
      <c r="C16" s="659"/>
      <c r="D16" s="659"/>
      <c r="E16" s="659"/>
      <c r="F16" s="659">
        <f>190500+9990</f>
        <v>200490</v>
      </c>
      <c r="G16" s="659">
        <v>215900</v>
      </c>
      <c r="H16" s="659"/>
      <c r="I16" s="659">
        <v>1305160</v>
      </c>
      <c r="J16" s="659"/>
      <c r="K16" s="659">
        <v>482600</v>
      </c>
      <c r="L16" s="659"/>
      <c r="M16" s="659">
        <v>400000</v>
      </c>
      <c r="N16" s="659"/>
      <c r="O16" s="664">
        <f>SUM(F16:N16)</f>
        <v>2604150</v>
      </c>
      <c r="P16" s="660">
        <v>124458</v>
      </c>
    </row>
    <row r="17" spans="1:16" s="660" customFormat="1" ht="20.25" customHeight="1">
      <c r="A17" s="657" t="s">
        <v>437</v>
      </c>
      <c r="B17" s="658" t="s">
        <v>438</v>
      </c>
      <c r="C17" s="659"/>
      <c r="D17" s="659"/>
      <c r="E17" s="659"/>
      <c r="F17" s="659"/>
      <c r="G17" s="659"/>
      <c r="H17" s="659"/>
      <c r="I17" s="659"/>
      <c r="J17" s="659"/>
      <c r="K17" s="659"/>
      <c r="L17" s="659"/>
      <c r="M17" s="659"/>
      <c r="N17" s="659">
        <v>10111523</v>
      </c>
      <c r="O17" s="664">
        <f>SUM(N17:N17)</f>
        <v>10111523</v>
      </c>
      <c r="P17" s="660">
        <v>47140</v>
      </c>
    </row>
    <row r="18" spans="1:15" s="660" customFormat="1" ht="20.25" customHeight="1">
      <c r="A18" s="657">
        <v>16</v>
      </c>
      <c r="B18" s="658" t="s">
        <v>439</v>
      </c>
      <c r="C18" s="659">
        <v>619055</v>
      </c>
      <c r="D18" s="659"/>
      <c r="E18" s="659"/>
      <c r="F18" s="659"/>
      <c r="G18" s="659"/>
      <c r="H18" s="659"/>
      <c r="I18" s="659"/>
      <c r="J18" s="659"/>
      <c r="K18" s="659"/>
      <c r="L18" s="659"/>
      <c r="M18" s="659"/>
      <c r="N18" s="659"/>
      <c r="O18" s="664">
        <f>SUM(C18:N18)</f>
        <v>619055</v>
      </c>
    </row>
    <row r="19" spans="1:17" s="652" customFormat="1" ht="21.75" customHeight="1">
      <c r="A19" s="657" t="s">
        <v>440</v>
      </c>
      <c r="B19" s="665" t="s">
        <v>441</v>
      </c>
      <c r="C19" s="663">
        <f aca="true" t="shared" si="1" ref="C19:O19">SUM(C15:C18)</f>
        <v>5506142</v>
      </c>
      <c r="D19" s="663">
        <f t="shared" si="1"/>
        <v>5109590</v>
      </c>
      <c r="E19" s="663">
        <f t="shared" si="1"/>
        <v>5171968</v>
      </c>
      <c r="F19" s="663">
        <f t="shared" si="1"/>
        <v>5310080</v>
      </c>
      <c r="G19" s="663">
        <f t="shared" si="1"/>
        <v>5325490</v>
      </c>
      <c r="H19" s="663">
        <f t="shared" si="1"/>
        <v>5603122</v>
      </c>
      <c r="I19" s="663">
        <f t="shared" si="1"/>
        <v>6414750</v>
      </c>
      <c r="J19" s="663">
        <f t="shared" si="1"/>
        <v>6109590</v>
      </c>
      <c r="K19" s="663">
        <f t="shared" si="1"/>
        <v>9592190</v>
      </c>
      <c r="L19" s="663">
        <f t="shared" si="1"/>
        <v>7109590</v>
      </c>
      <c r="M19" s="663">
        <f t="shared" si="1"/>
        <v>7509590</v>
      </c>
      <c r="N19" s="663">
        <f t="shared" si="1"/>
        <v>17221123</v>
      </c>
      <c r="O19" s="663">
        <f t="shared" si="1"/>
        <v>85983225</v>
      </c>
      <c r="Q19" s="652">
        <f>SUM(P15:P17)</f>
        <v>721764</v>
      </c>
    </row>
    <row r="20" spans="1:15" ht="26.25" customHeight="1">
      <c r="A20" s="657" t="s">
        <v>442</v>
      </c>
      <c r="B20" s="666" t="s">
        <v>443</v>
      </c>
      <c r="C20" s="1279">
        <f>C13-C19</f>
        <v>16350</v>
      </c>
      <c r="D20" s="1279">
        <f>C13+D13-C19-D19</f>
        <v>3491598</v>
      </c>
      <c r="E20" s="1279">
        <f>C13+D13+E13-C19-D19-E19</f>
        <v>12282094</v>
      </c>
      <c r="F20" s="1279">
        <f>C13+D13+E13+F13-C19-D19-E19-F19</f>
        <v>13494478</v>
      </c>
      <c r="G20" s="1279">
        <f>(SUM(C13:G13))-(SUM(C19:G19))</f>
        <v>14261452</v>
      </c>
      <c r="H20" s="1279">
        <f>(SUM(C13:H13))-(SUM(C19:H19))</f>
        <v>14512599</v>
      </c>
      <c r="I20" s="1279">
        <f>(SUM(C13:I13))-(SUM(C19:I19))</f>
        <v>13521888</v>
      </c>
      <c r="J20" s="1279">
        <f>(SUM(C13:J13))-(SUM(C19:J19))</f>
        <v>12836337</v>
      </c>
      <c r="K20" s="1279">
        <f>(SUM(C13:K13))-(SUM(C19:K19))</f>
        <v>14668186</v>
      </c>
      <c r="L20" s="1279">
        <f>(SUM(C13:L13))-(SUM(C19:L19))</f>
        <v>13882635</v>
      </c>
      <c r="M20" s="1279">
        <f>(SUM(C13:M13))-(SUM(C19:M19))</f>
        <v>11797084</v>
      </c>
      <c r="N20" s="1279">
        <f>(SUM(C13:N13))-(SUM(C19:N19))</f>
        <v>0</v>
      </c>
      <c r="O20" s="1280">
        <f>O13-O19</f>
        <v>0</v>
      </c>
    </row>
  </sheetData>
  <sheetProtection selectLockedCells="1" selectUnlockedCells="1"/>
  <mergeCells count="5">
    <mergeCell ref="B14:O14"/>
    <mergeCell ref="M1:O1"/>
    <mergeCell ref="A2:O2"/>
    <mergeCell ref="G3:I3"/>
    <mergeCell ref="B5:O5"/>
  </mergeCells>
  <printOptions/>
  <pageMargins left="0.7" right="0.7" top="0.75" bottom="0.75" header="0.5118055555555555" footer="0.5118055555555555"/>
  <pageSetup horizontalDpi="300" verticalDpi="300" orientation="landscape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8.140625" style="667" customWidth="1"/>
    <col min="2" max="2" width="58.7109375" style="667" customWidth="1"/>
    <col min="3" max="3" width="15.00390625" style="667" customWidth="1"/>
    <col min="4" max="4" width="0" style="667" hidden="1" customWidth="1"/>
    <col min="5" max="5" width="13.140625" style="667" customWidth="1"/>
    <col min="6" max="16384" width="9.140625" style="667" customWidth="1"/>
  </cols>
  <sheetData>
    <row r="1" ht="15">
      <c r="C1" s="668" t="s">
        <v>444</v>
      </c>
    </row>
    <row r="2" spans="1:5" ht="47.25" customHeight="1">
      <c r="A2" s="1501" t="s">
        <v>445</v>
      </c>
      <c r="B2" s="1501"/>
      <c r="C2" s="1501"/>
      <c r="D2" s="1501"/>
      <c r="E2" s="1501"/>
    </row>
    <row r="3" spans="1:4" ht="15.75" customHeight="1" thickBot="1">
      <c r="A3" s="669"/>
      <c r="B3" s="13"/>
      <c r="C3" s="670" t="s">
        <v>507</v>
      </c>
      <c r="D3" s="671"/>
    </row>
    <row r="4" spans="1:5" ht="44.25" customHeight="1" thickBot="1">
      <c r="A4" s="672" t="s">
        <v>412</v>
      </c>
      <c r="B4" s="673" t="s">
        <v>446</v>
      </c>
      <c r="C4" s="674" t="s">
        <v>447</v>
      </c>
      <c r="D4" s="674" t="s">
        <v>448</v>
      </c>
      <c r="E4" s="1003" t="s">
        <v>518</v>
      </c>
    </row>
    <row r="5" spans="1:5" ht="26.25" customHeight="1" thickBot="1">
      <c r="A5" s="675">
        <v>1</v>
      </c>
      <c r="B5" s="676">
        <v>2</v>
      </c>
      <c r="C5" s="677">
        <v>3</v>
      </c>
      <c r="D5" s="677">
        <v>3</v>
      </c>
      <c r="E5" s="1001"/>
    </row>
    <row r="6" spans="1:5" ht="26.25" customHeight="1">
      <c r="A6" s="678" t="s">
        <v>15</v>
      </c>
      <c r="B6" s="679" t="s">
        <v>449</v>
      </c>
      <c r="C6" s="680">
        <v>17000000</v>
      </c>
      <c r="D6" s="680"/>
      <c r="E6" s="1224">
        <v>17000000</v>
      </c>
    </row>
    <row r="7" spans="1:5" ht="26.25" customHeight="1">
      <c r="A7" s="681" t="s">
        <v>170</v>
      </c>
      <c r="B7" s="679" t="s">
        <v>450</v>
      </c>
      <c r="C7" s="682"/>
      <c r="D7" s="682"/>
      <c r="E7" s="1225"/>
    </row>
    <row r="8" spans="1:5" ht="33.75" customHeight="1">
      <c r="A8" s="683" t="s">
        <v>75</v>
      </c>
      <c r="B8" s="684" t="s">
        <v>451</v>
      </c>
      <c r="C8" s="685">
        <v>2884058</v>
      </c>
      <c r="D8" s="685"/>
      <c r="E8" s="1225">
        <v>3184058</v>
      </c>
    </row>
    <row r="9" spans="1:5" ht="33" customHeight="1">
      <c r="A9" s="681" t="s">
        <v>94</v>
      </c>
      <c r="B9" s="686" t="s">
        <v>452</v>
      </c>
      <c r="C9" s="685"/>
      <c r="D9" s="685"/>
      <c r="E9" s="1225">
        <v>400000</v>
      </c>
    </row>
    <row r="10" spans="1:5" ht="26.25" customHeight="1">
      <c r="A10" s="683" t="s">
        <v>107</v>
      </c>
      <c r="B10" s="686" t="s">
        <v>453</v>
      </c>
      <c r="C10" s="687">
        <v>400000</v>
      </c>
      <c r="D10" s="687"/>
      <c r="E10" s="1225">
        <v>430000</v>
      </c>
    </row>
    <row r="11" spans="1:5" ht="26.25" customHeight="1" thickBot="1">
      <c r="A11" s="683" t="s">
        <v>115</v>
      </c>
      <c r="B11" s="688" t="s">
        <v>454</v>
      </c>
      <c r="C11" s="685"/>
      <c r="D11" s="685"/>
      <c r="E11" s="1226"/>
    </row>
    <row r="12" spans="1:5" ht="26.25" customHeight="1" thickBot="1">
      <c r="A12" s="1498" t="s">
        <v>455</v>
      </c>
      <c r="B12" s="1498"/>
      <c r="C12" s="689">
        <f>SUM(C6:C11)</f>
        <v>20284058</v>
      </c>
      <c r="D12" s="689">
        <f>SUM(D6:D11)</f>
        <v>0</v>
      </c>
      <c r="E12" s="1318">
        <f>SUM(E6:E11)</f>
        <v>21014058</v>
      </c>
    </row>
    <row r="13" spans="1:8" ht="33.75" customHeight="1" thickBot="1">
      <c r="A13" s="1499" t="s">
        <v>456</v>
      </c>
      <c r="B13" s="1500"/>
      <c r="C13" s="1002">
        <f>C12/2</f>
        <v>10142029</v>
      </c>
      <c r="E13" s="1227">
        <f>E12/2</f>
        <v>10507029</v>
      </c>
      <c r="H13" s="690"/>
    </row>
    <row r="14" ht="15.75" thickTop="1"/>
  </sheetData>
  <sheetProtection selectLockedCells="1" selectUnlockedCells="1"/>
  <mergeCells count="3">
    <mergeCell ref="A12:B12"/>
    <mergeCell ref="A13:B13"/>
    <mergeCell ref="A2:E2"/>
  </mergeCells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landscape" paperSize="9" scale="13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0">
      <selection activeCell="I25" sqref="I25"/>
    </sheetView>
  </sheetViews>
  <sheetFormatPr defaultColWidth="9.140625" defaultRowHeight="12.75"/>
  <cols>
    <col min="1" max="1" width="73.28125" style="691" customWidth="1"/>
    <col min="2" max="2" width="12.8515625" style="691" customWidth="1"/>
    <col min="3" max="5" width="0" style="691" hidden="1" customWidth="1"/>
    <col min="6" max="6" width="13.8515625" style="691" customWidth="1"/>
    <col min="7" max="7" width="10.421875" style="691" customWidth="1"/>
    <col min="8" max="16384" width="9.140625" style="691" customWidth="1"/>
  </cols>
  <sheetData>
    <row r="1" spans="2:6" ht="21" customHeight="1">
      <c r="B1" s="1504" t="s">
        <v>457</v>
      </c>
      <c r="C1" s="1504"/>
      <c r="D1" s="1504"/>
      <c r="E1" s="1504"/>
      <c r="F1" s="1505"/>
    </row>
    <row r="2" spans="1:4" s="692" customFormat="1" ht="51.75" customHeight="1">
      <c r="A2" s="1502" t="s">
        <v>509</v>
      </c>
      <c r="B2" s="1502"/>
      <c r="C2" s="1502"/>
      <c r="D2" s="1502"/>
    </row>
    <row r="3" spans="1:5" ht="15.75" customHeight="1" thickBot="1">
      <c r="A3" s="13"/>
      <c r="B3" s="693" t="s">
        <v>458</v>
      </c>
      <c r="E3" s="694" t="s">
        <v>459</v>
      </c>
    </row>
    <row r="4" spans="1:6" s="698" customFormat="1" ht="24" customHeight="1" thickBot="1">
      <c r="A4" s="695" t="s">
        <v>460</v>
      </c>
      <c r="B4" s="696" t="s">
        <v>461</v>
      </c>
      <c r="C4" s="696" t="s">
        <v>10</v>
      </c>
      <c r="D4" s="696" t="s">
        <v>462</v>
      </c>
      <c r="E4" s="697" t="s">
        <v>14</v>
      </c>
      <c r="F4" s="1007" t="s">
        <v>518</v>
      </c>
    </row>
    <row r="5" spans="1:7" s="702" customFormat="1" ht="21" customHeight="1">
      <c r="A5" s="699"/>
      <c r="B5" s="700"/>
      <c r="C5" s="700"/>
      <c r="D5" s="700"/>
      <c r="E5" s="701"/>
      <c r="F5" s="1005"/>
      <c r="G5" s="703"/>
    </row>
    <row r="6" spans="1:6" s="702" customFormat="1" ht="21" customHeight="1">
      <c r="A6" s="704" t="s">
        <v>463</v>
      </c>
      <c r="B6" s="705">
        <v>253171</v>
      </c>
      <c r="C6" s="705"/>
      <c r="D6" s="705"/>
      <c r="E6" s="706"/>
      <c r="F6" s="705">
        <v>253171</v>
      </c>
    </row>
    <row r="7" spans="1:6" s="702" customFormat="1" ht="21" customHeight="1">
      <c r="A7" s="704" t="s">
        <v>464</v>
      </c>
      <c r="B7" s="705">
        <v>1920000</v>
      </c>
      <c r="C7" s="705"/>
      <c r="D7" s="705"/>
      <c r="E7" s="706"/>
      <c r="F7" s="705">
        <v>1920000</v>
      </c>
    </row>
    <row r="8" spans="1:6" s="702" customFormat="1" ht="21" customHeight="1">
      <c r="A8" s="704" t="s">
        <v>465</v>
      </c>
      <c r="B8" s="705">
        <v>625899</v>
      </c>
      <c r="C8" s="705"/>
      <c r="D8" s="705"/>
      <c r="E8" s="706"/>
      <c r="F8" s="705">
        <v>625899</v>
      </c>
    </row>
    <row r="9" spans="1:6" s="702" customFormat="1" ht="21" customHeight="1">
      <c r="A9" s="704" t="s">
        <v>466</v>
      </c>
      <c r="B9" s="705">
        <v>1175860</v>
      </c>
      <c r="C9" s="705"/>
      <c r="D9" s="705"/>
      <c r="E9" s="706"/>
      <c r="F9" s="705">
        <v>1175860</v>
      </c>
    </row>
    <row r="10" spans="1:6" s="702" customFormat="1" ht="21" customHeight="1">
      <c r="A10" s="699" t="s">
        <v>467</v>
      </c>
      <c r="B10" s="707"/>
      <c r="C10" s="705"/>
      <c r="D10" s="705"/>
      <c r="E10" s="706"/>
      <c r="F10" s="707"/>
    </row>
    <row r="11" spans="1:6" s="702" customFormat="1" ht="21" customHeight="1">
      <c r="A11" s="704" t="s">
        <v>468</v>
      </c>
      <c r="B11" s="705"/>
      <c r="C11" s="705"/>
      <c r="D11" s="705"/>
      <c r="E11" s="706"/>
      <c r="F11" s="705"/>
    </row>
    <row r="12" spans="1:6" s="702" customFormat="1" ht="21" customHeight="1">
      <c r="A12" s="757" t="s">
        <v>510</v>
      </c>
      <c r="B12" s="705">
        <v>118110</v>
      </c>
      <c r="C12" s="705"/>
      <c r="D12" s="705"/>
      <c r="E12" s="706"/>
      <c r="F12" s="705">
        <v>118110</v>
      </c>
    </row>
    <row r="13" spans="1:6" s="702" customFormat="1" ht="21" customHeight="1">
      <c r="A13" s="758" t="s">
        <v>469</v>
      </c>
      <c r="B13" s="705"/>
      <c r="C13" s="707">
        <f>SUM(C6:C9)</f>
        <v>0</v>
      </c>
      <c r="D13" s="707">
        <f>SUM(D6:D9)</f>
        <v>0</v>
      </c>
      <c r="E13" s="708">
        <f>SUM(E6:E9)</f>
        <v>0</v>
      </c>
      <c r="F13" s="705"/>
    </row>
    <row r="14" spans="1:6" s="702" customFormat="1" ht="21" customHeight="1" hidden="1">
      <c r="A14" s="709" t="s">
        <v>470</v>
      </c>
      <c r="B14" s="707"/>
      <c r="C14" s="707"/>
      <c r="D14" s="707"/>
      <c r="E14" s="708"/>
      <c r="F14" s="707"/>
    </row>
    <row r="15" spans="1:6" s="702" customFormat="1" ht="21" customHeight="1">
      <c r="A15" s="710" t="s">
        <v>471</v>
      </c>
      <c r="B15" s="707"/>
      <c r="C15" s="711"/>
      <c r="D15" s="711"/>
      <c r="E15" s="712"/>
      <c r="F15" s="707"/>
    </row>
    <row r="16" spans="1:6" s="702" customFormat="1" ht="21" customHeight="1" thickBot="1">
      <c r="A16" s="709" t="s">
        <v>472</v>
      </c>
      <c r="B16" s="713"/>
      <c r="C16" s="713"/>
      <c r="D16" s="713"/>
      <c r="E16" s="714"/>
      <c r="F16" s="713"/>
    </row>
    <row r="17" spans="1:6" s="719" customFormat="1" ht="24.75" customHeight="1" thickBot="1">
      <c r="A17" s="715" t="s">
        <v>473</v>
      </c>
      <c r="B17" s="716">
        <f>SUM(B6:B16)</f>
        <v>4093040</v>
      </c>
      <c r="C17" s="717">
        <f>C5+C13-C14+C15</f>
        <v>0</v>
      </c>
      <c r="D17" s="717">
        <f>D5+D13-D14+D15</f>
        <v>0</v>
      </c>
      <c r="E17" s="718">
        <f>E5+E13-E14+E15</f>
        <v>0</v>
      </c>
      <c r="F17" s="716">
        <f>SUM(F6:F16)</f>
        <v>4093040</v>
      </c>
    </row>
    <row r="18" spans="1:6" ht="24.75" customHeight="1">
      <c r="A18" s="720" t="s">
        <v>474</v>
      </c>
      <c r="B18" s="700">
        <v>8881900</v>
      </c>
      <c r="C18" s="700"/>
      <c r="D18" s="700"/>
      <c r="E18" s="701"/>
      <c r="F18" s="700">
        <v>8881900</v>
      </c>
    </row>
    <row r="19" spans="1:6" ht="24.75" customHeight="1" thickBot="1">
      <c r="A19" s="709" t="s">
        <v>475</v>
      </c>
      <c r="B19" s="707">
        <v>853333</v>
      </c>
      <c r="C19" s="707"/>
      <c r="D19" s="707"/>
      <c r="E19" s="708"/>
      <c r="F19" s="707">
        <v>853333</v>
      </c>
    </row>
    <row r="20" spans="1:6" s="719" customFormat="1" ht="24.75" customHeight="1" thickBot="1">
      <c r="A20" s="715" t="s">
        <v>476</v>
      </c>
      <c r="B20" s="721">
        <f>SUM(B18:B19)</f>
        <v>9735233</v>
      </c>
      <c r="C20" s="722">
        <f>SUM(C18:C19)</f>
        <v>0</v>
      </c>
      <c r="D20" s="722">
        <f>SUM(D18:D19)</f>
        <v>0</v>
      </c>
      <c r="E20" s="723">
        <f>SUM(E18:E19)</f>
        <v>0</v>
      </c>
      <c r="F20" s="721">
        <f>SUM(F18:F19)</f>
        <v>9735233</v>
      </c>
    </row>
    <row r="21" spans="1:6" ht="24.75" customHeight="1" thickBot="1">
      <c r="A21" s="724" t="s">
        <v>477</v>
      </c>
      <c r="B21" s="725">
        <v>1192667</v>
      </c>
      <c r="C21" s="726"/>
      <c r="D21" s="726"/>
      <c r="E21" s="727"/>
      <c r="F21" s="725">
        <v>1192667</v>
      </c>
    </row>
    <row r="22" spans="1:6" ht="24.75" customHeight="1">
      <c r="A22" s="728" t="s">
        <v>478</v>
      </c>
      <c r="B22" s="729">
        <v>1370880</v>
      </c>
      <c r="C22" s="730"/>
      <c r="D22" s="730"/>
      <c r="E22" s="1503"/>
      <c r="F22" s="729">
        <v>1370880</v>
      </c>
    </row>
    <row r="23" spans="1:6" ht="24.75" customHeight="1">
      <c r="A23" s="731" t="s">
        <v>479</v>
      </c>
      <c r="B23" s="732">
        <v>728290</v>
      </c>
      <c r="C23" s="730"/>
      <c r="D23" s="730"/>
      <c r="E23" s="1503"/>
      <c r="F23" s="732">
        <v>728290</v>
      </c>
    </row>
    <row r="24" spans="1:6" ht="24.75" customHeight="1" thickBot="1">
      <c r="A24" s="759" t="s">
        <v>511</v>
      </c>
      <c r="B24" s="760">
        <v>222130</v>
      </c>
      <c r="C24" s="730"/>
      <c r="D24" s="730"/>
      <c r="E24" s="1503"/>
      <c r="F24" s="760">
        <v>222130</v>
      </c>
    </row>
    <row r="25" spans="1:6" ht="24.75" customHeight="1" thickBot="1">
      <c r="A25" s="733" t="s">
        <v>480</v>
      </c>
      <c r="B25" s="725">
        <f>SUM(B22:B24)</f>
        <v>2321300</v>
      </c>
      <c r="C25" s="730"/>
      <c r="D25" s="730"/>
      <c r="E25" s="1503"/>
      <c r="F25" s="725">
        <f>SUM(F22:F24)</f>
        <v>2321300</v>
      </c>
    </row>
    <row r="26" spans="1:6" ht="24.75" customHeight="1" thickBot="1">
      <c r="A26" s="734" t="s">
        <v>481</v>
      </c>
      <c r="B26" s="735">
        <v>1200000</v>
      </c>
      <c r="C26" s="730"/>
      <c r="D26" s="730"/>
      <c r="E26" s="1503"/>
      <c r="F26" s="735">
        <v>1200000</v>
      </c>
    </row>
    <row r="27" spans="1:6" s="736" customFormat="1" ht="24.75" customHeight="1" thickBot="1">
      <c r="A27" s="1228" t="s">
        <v>536</v>
      </c>
      <c r="B27" s="1229"/>
      <c r="C27" s="1229"/>
      <c r="D27" s="1229"/>
      <c r="E27" s="1230"/>
      <c r="F27" s="1231">
        <f>590550+62374</f>
        <v>652924</v>
      </c>
    </row>
    <row r="28" spans="1:6" ht="24.75" customHeight="1" hidden="1">
      <c r="A28" s="709" t="s">
        <v>482</v>
      </c>
      <c r="B28" s="737"/>
      <c r="C28" s="737"/>
      <c r="D28" s="737"/>
      <c r="E28" s="738"/>
      <c r="F28" s="1006"/>
    </row>
    <row r="29" spans="1:6" ht="24.75" customHeight="1" hidden="1">
      <c r="A29" s="710" t="s">
        <v>483</v>
      </c>
      <c r="B29" s="739"/>
      <c r="C29" s="739"/>
      <c r="D29" s="739"/>
      <c r="E29" s="740"/>
      <c r="F29" s="1004"/>
    </row>
    <row r="30" spans="1:6" ht="24.75" customHeight="1" hidden="1">
      <c r="A30" s="710" t="s">
        <v>484</v>
      </c>
      <c r="B30" s="739"/>
      <c r="C30" s="739"/>
      <c r="D30" s="739"/>
      <c r="E30" s="740"/>
      <c r="F30" s="1004"/>
    </row>
    <row r="31" spans="1:6" ht="24.75" customHeight="1" hidden="1">
      <c r="A31" s="710" t="s">
        <v>485</v>
      </c>
      <c r="B31" s="739"/>
      <c r="C31" s="739"/>
      <c r="D31" s="739"/>
      <c r="E31" s="740"/>
      <c r="F31" s="1004"/>
    </row>
    <row r="32" spans="1:6" ht="24.75" customHeight="1" hidden="1">
      <c r="A32" s="710" t="s">
        <v>486</v>
      </c>
      <c r="B32" s="739"/>
      <c r="C32" s="739"/>
      <c r="D32" s="739"/>
      <c r="E32" s="740"/>
      <c r="F32" s="1004"/>
    </row>
    <row r="33" spans="1:6" ht="24.75" customHeight="1" hidden="1">
      <c r="A33" s="710" t="s">
        <v>487</v>
      </c>
      <c r="B33" s="739"/>
      <c r="C33" s="739"/>
      <c r="D33" s="739"/>
      <c r="E33" s="740"/>
      <c r="F33" s="1004"/>
    </row>
    <row r="34" spans="1:6" ht="24.75" customHeight="1" hidden="1">
      <c r="A34" s="710" t="s">
        <v>488</v>
      </c>
      <c r="B34" s="739"/>
      <c r="C34" s="739"/>
      <c r="D34" s="739"/>
      <c r="E34" s="740"/>
      <c r="F34" s="1004"/>
    </row>
    <row r="35" spans="1:6" ht="24.75" customHeight="1" hidden="1">
      <c r="A35" s="710" t="s">
        <v>489</v>
      </c>
      <c r="B35" s="739"/>
      <c r="C35" s="739"/>
      <c r="D35" s="739"/>
      <c r="E35" s="740"/>
      <c r="F35" s="1004"/>
    </row>
    <row r="36" spans="1:6" s="744" customFormat="1" ht="26.25" customHeight="1" thickBot="1">
      <c r="A36" s="741" t="s">
        <v>315</v>
      </c>
      <c r="B36" s="742">
        <f>B17+B20+B21+B25+B26</f>
        <v>18542240</v>
      </c>
      <c r="C36" s="742" t="e">
        <f>#REF!+C28+C29</f>
        <v>#REF!</v>
      </c>
      <c r="D36" s="742" t="e">
        <f>#REF!+D28+D29+D31+D32+D34+D30</f>
        <v>#REF!</v>
      </c>
      <c r="E36" s="743" t="e">
        <f>#REF!+E28+E29+E31+E32+E34+E30+E33+E35</f>
        <v>#REF!</v>
      </c>
      <c r="F36" s="742">
        <f>F17+F20+F21+F25+F26+F27</f>
        <v>19195164</v>
      </c>
    </row>
  </sheetData>
  <sheetProtection selectLockedCells="1" selectUnlockedCells="1"/>
  <mergeCells count="3">
    <mergeCell ref="A2:D2"/>
    <mergeCell ref="E22:E26"/>
    <mergeCell ref="B1:F1"/>
  </mergeCells>
  <printOptions/>
  <pageMargins left="0.7" right="0.7" top="0.75" bottom="0.75" header="0.5118055555555555" footer="0.5118055555555555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7"/>
  <sheetViews>
    <sheetView view="pageBreakPreview" zoomScale="60" zoomScaleNormal="70" zoomScalePageLayoutView="0" workbookViewId="0" topLeftCell="A3">
      <selection activeCell="D16" sqref="D16"/>
    </sheetView>
  </sheetViews>
  <sheetFormatPr defaultColWidth="9.140625" defaultRowHeight="12.75"/>
  <cols>
    <col min="1" max="1" width="5.00390625" style="124" customWidth="1"/>
    <col min="2" max="2" width="3.8515625" style="125" customWidth="1"/>
    <col min="3" max="3" width="5.28125" style="125" customWidth="1"/>
    <col min="4" max="4" width="50.57421875" style="126" customWidth="1"/>
    <col min="5" max="5" width="7.140625" style="126" customWidth="1"/>
    <col min="6" max="6" width="21.421875" style="127" customWidth="1"/>
    <col min="7" max="11" width="0" style="127" hidden="1" customWidth="1"/>
    <col min="12" max="12" width="21.8515625" style="127" customWidth="1"/>
    <col min="13" max="13" width="20.140625" style="128" customWidth="1"/>
    <col min="14" max="18" width="0" style="128" hidden="1" customWidth="1"/>
    <col min="19" max="19" width="20.421875" style="128" customWidth="1"/>
    <col min="20" max="20" width="19.421875" style="128" customWidth="1"/>
    <col min="21" max="25" width="0" style="128" hidden="1" customWidth="1"/>
    <col min="26" max="26" width="18.8515625" style="128" customWidth="1"/>
    <col min="27" max="27" width="10.140625" style="128" customWidth="1"/>
    <col min="28" max="33" width="0" style="127" hidden="1" customWidth="1"/>
    <col min="34" max="16384" width="9.140625" style="127" customWidth="1"/>
  </cols>
  <sheetData>
    <row r="1" spans="1:27" ht="44.25" customHeight="1" hidden="1">
      <c r="A1" s="1374"/>
      <c r="B1" s="1374"/>
      <c r="C1" s="1374"/>
      <c r="D1" s="1374"/>
      <c r="E1" s="1374"/>
      <c r="F1" s="1374"/>
      <c r="G1" s="1374"/>
      <c r="H1" s="1374"/>
      <c r="I1" s="1374"/>
      <c r="J1" s="1374"/>
      <c r="K1" s="1374"/>
      <c r="L1" s="1374"/>
      <c r="M1" s="1374"/>
      <c r="N1" s="1374"/>
      <c r="O1" s="1374"/>
      <c r="P1" s="1374"/>
      <c r="Q1" s="1374"/>
      <c r="R1" s="1374"/>
      <c r="S1" s="1374"/>
      <c r="T1" s="1374"/>
      <c r="U1" s="1374"/>
      <c r="V1" s="1374"/>
      <c r="W1" s="1374"/>
      <c r="X1" s="1374"/>
      <c r="Y1" s="1374"/>
      <c r="Z1" s="1374"/>
      <c r="AA1" s="1374"/>
    </row>
    <row r="2" spans="1:27" ht="21.75" customHeight="1" hidden="1">
      <c r="A2" s="1375"/>
      <c r="B2" s="1375"/>
      <c r="C2" s="130"/>
      <c r="D2" s="131"/>
      <c r="E2" s="131"/>
      <c r="AA2" s="132" t="s">
        <v>1</v>
      </c>
    </row>
    <row r="3" spans="1:27" ht="41.25" customHeight="1">
      <c r="A3" s="1376" t="s">
        <v>492</v>
      </c>
      <c r="B3" s="1376"/>
      <c r="C3" s="1376"/>
      <c r="D3" s="1376"/>
      <c r="E3" s="1376"/>
      <c r="F3" s="1376"/>
      <c r="G3" s="1376"/>
      <c r="H3" s="1376"/>
      <c r="I3" s="1376"/>
      <c r="J3" s="1376"/>
      <c r="K3" s="1376"/>
      <c r="L3" s="1376"/>
      <c r="M3" s="1376"/>
      <c r="N3" s="1376"/>
      <c r="O3" s="1376"/>
      <c r="P3" s="1376"/>
      <c r="Q3" s="1376"/>
      <c r="R3" s="1376"/>
      <c r="S3" s="1376"/>
      <c r="T3" s="1376"/>
      <c r="U3" s="1376"/>
      <c r="V3" s="1376"/>
      <c r="W3" s="1376"/>
      <c r="X3" s="1376"/>
      <c r="Y3" s="1376"/>
      <c r="Z3" s="1376"/>
      <c r="AA3" s="1376"/>
    </row>
    <row r="4" spans="1:27" ht="36.75" customHeight="1">
      <c r="A4" s="129"/>
      <c r="B4" s="129"/>
      <c r="C4" s="130"/>
      <c r="D4" s="131"/>
      <c r="E4" s="1377"/>
      <c r="F4" s="1377"/>
      <c r="AA4" s="132"/>
    </row>
    <row r="5" spans="1:27" ht="18.75" customHeight="1" thickBot="1">
      <c r="A5" s="129"/>
      <c r="B5" s="129"/>
      <c r="C5" s="130"/>
      <c r="D5" s="131"/>
      <c r="E5" s="131"/>
      <c r="AA5" s="132" t="s">
        <v>495</v>
      </c>
    </row>
    <row r="6" spans="1:33" s="13" customFormat="1" ht="56.25" customHeight="1" thickBot="1">
      <c r="A6" s="1378" t="s">
        <v>141</v>
      </c>
      <c r="B6" s="1378"/>
      <c r="C6" s="1378"/>
      <c r="D6" s="1378"/>
      <c r="E6" s="106" t="s">
        <v>4</v>
      </c>
      <c r="F6" s="1378" t="s">
        <v>5</v>
      </c>
      <c r="G6" s="1380"/>
      <c r="H6" s="1380"/>
      <c r="I6" s="1380"/>
      <c r="J6" s="1380"/>
      <c r="K6" s="1380"/>
      <c r="L6" s="1336"/>
      <c r="M6" s="1378" t="s">
        <v>6</v>
      </c>
      <c r="N6" s="1380"/>
      <c r="O6" s="1380"/>
      <c r="P6" s="1380"/>
      <c r="Q6" s="1380"/>
      <c r="R6" s="1380"/>
      <c r="S6" s="1336"/>
      <c r="T6" s="1378" t="s">
        <v>7</v>
      </c>
      <c r="U6" s="1380"/>
      <c r="V6" s="1380"/>
      <c r="W6" s="1380"/>
      <c r="X6" s="1380"/>
      <c r="Y6" s="1380"/>
      <c r="Z6" s="1336"/>
      <c r="AA6" s="1379" t="s">
        <v>142</v>
      </c>
      <c r="AB6" s="1379"/>
      <c r="AC6" s="1379"/>
      <c r="AD6" s="1379"/>
      <c r="AE6" s="1379"/>
      <c r="AF6" s="1379"/>
      <c r="AG6" s="1379"/>
    </row>
    <row r="7" spans="1:33" s="13" customFormat="1" ht="31.5" hidden="1">
      <c r="A7" s="133"/>
      <c r="B7" s="134"/>
      <c r="C7" s="134"/>
      <c r="D7" s="134"/>
      <c r="E7" s="106"/>
      <c r="F7" s="135" t="s">
        <v>9</v>
      </c>
      <c r="G7" s="136" t="s">
        <v>143</v>
      </c>
      <c r="H7" s="136" t="s">
        <v>144</v>
      </c>
      <c r="I7" s="136" t="s">
        <v>145</v>
      </c>
      <c r="J7" s="136" t="s">
        <v>146</v>
      </c>
      <c r="K7" s="137" t="s">
        <v>147</v>
      </c>
      <c r="L7" s="797"/>
      <c r="M7" s="135" t="s">
        <v>9</v>
      </c>
      <c r="N7" s="136" t="s">
        <v>143</v>
      </c>
      <c r="O7" s="136" t="s">
        <v>144</v>
      </c>
      <c r="P7" s="136" t="s">
        <v>145</v>
      </c>
      <c r="Q7" s="136" t="s">
        <v>146</v>
      </c>
      <c r="R7" s="137" t="s">
        <v>147</v>
      </c>
      <c r="S7" s="797"/>
      <c r="T7" s="135" t="s">
        <v>9</v>
      </c>
      <c r="U7" s="136" t="s">
        <v>143</v>
      </c>
      <c r="V7" s="136" t="s">
        <v>144</v>
      </c>
      <c r="W7" s="136" t="s">
        <v>145</v>
      </c>
      <c r="X7" s="136" t="s">
        <v>146</v>
      </c>
      <c r="Y7" s="137" t="s">
        <v>147</v>
      </c>
      <c r="Z7" s="797"/>
      <c r="AA7" s="135" t="s">
        <v>9</v>
      </c>
      <c r="AB7" s="136" t="s">
        <v>143</v>
      </c>
      <c r="AC7" s="136" t="s">
        <v>144</v>
      </c>
      <c r="AD7" s="136" t="s">
        <v>145</v>
      </c>
      <c r="AE7" s="136" t="s">
        <v>146</v>
      </c>
      <c r="AF7" s="137" t="s">
        <v>147</v>
      </c>
      <c r="AG7" s="137" t="s">
        <v>147</v>
      </c>
    </row>
    <row r="8" spans="1:33" s="13" customFormat="1" ht="39" customHeight="1" thickBot="1">
      <c r="A8" s="133"/>
      <c r="B8" s="134"/>
      <c r="C8" s="134"/>
      <c r="D8" s="134"/>
      <c r="E8" s="106"/>
      <c r="F8" s="135" t="s">
        <v>9</v>
      </c>
      <c r="G8" s="801"/>
      <c r="H8" s="801"/>
      <c r="I8" s="801"/>
      <c r="J8" s="801"/>
      <c r="K8" s="797"/>
      <c r="L8" s="797" t="s">
        <v>10</v>
      </c>
      <c r="M8" s="135" t="s">
        <v>9</v>
      </c>
      <c r="N8" s="801"/>
      <c r="O8" s="801"/>
      <c r="P8" s="801"/>
      <c r="Q8" s="801"/>
      <c r="R8" s="797"/>
      <c r="S8" s="797" t="s">
        <v>10</v>
      </c>
      <c r="T8" s="135" t="s">
        <v>9</v>
      </c>
      <c r="U8" s="801"/>
      <c r="V8" s="801"/>
      <c r="W8" s="801"/>
      <c r="X8" s="801"/>
      <c r="Y8" s="797"/>
      <c r="Z8" s="797" t="s">
        <v>10</v>
      </c>
      <c r="AA8" s="135"/>
      <c r="AB8" s="801"/>
      <c r="AC8" s="801"/>
      <c r="AD8" s="801"/>
      <c r="AE8" s="801"/>
      <c r="AF8" s="797"/>
      <c r="AG8" s="797"/>
    </row>
    <row r="9" spans="1:33" s="139" customFormat="1" ht="33" customHeight="1" thickBot="1">
      <c r="A9" s="72" t="s">
        <v>15</v>
      </c>
      <c r="B9" s="1368" t="s">
        <v>148</v>
      </c>
      <c r="C9" s="1368"/>
      <c r="D9" s="1368"/>
      <c r="E9" s="138"/>
      <c r="F9" s="1081">
        <f>F10+F11+F12+F13+F14</f>
        <v>71107681</v>
      </c>
      <c r="G9" s="1081">
        <f aca="true" t="shared" si="0" ref="G9:T9">G10+G11+G12+G13+G14</f>
        <v>0</v>
      </c>
      <c r="H9" s="1081">
        <f t="shared" si="0"/>
        <v>0</v>
      </c>
      <c r="I9" s="1081">
        <f t="shared" si="0"/>
        <v>0</v>
      </c>
      <c r="J9" s="1081">
        <f t="shared" si="0"/>
        <v>0</v>
      </c>
      <c r="K9" s="1081">
        <f t="shared" si="0"/>
        <v>0</v>
      </c>
      <c r="L9" s="1081">
        <f>L10+L11+L12+L13+L14</f>
        <v>72648497</v>
      </c>
      <c r="M9" s="1081">
        <f t="shared" si="0"/>
        <v>64651392</v>
      </c>
      <c r="N9" s="1081">
        <f t="shared" si="0"/>
        <v>0</v>
      </c>
      <c r="O9" s="1081">
        <f t="shared" si="0"/>
        <v>0</v>
      </c>
      <c r="P9" s="1081">
        <f t="shared" si="0"/>
        <v>0</v>
      </c>
      <c r="Q9" s="1081">
        <f t="shared" si="0"/>
        <v>0</v>
      </c>
      <c r="R9" s="1081">
        <f t="shared" si="0"/>
        <v>0</v>
      </c>
      <c r="S9" s="1081">
        <f>L9-Z9</f>
        <v>66040063</v>
      </c>
      <c r="T9" s="1081">
        <f t="shared" si="0"/>
        <v>6456289</v>
      </c>
      <c r="U9" s="1081"/>
      <c r="V9" s="1081"/>
      <c r="W9" s="1081"/>
      <c r="X9" s="1081"/>
      <c r="Y9" s="1081"/>
      <c r="Z9" s="1081">
        <f>Z10+Z11+Z12+Z13+Z14</f>
        <v>6608434</v>
      </c>
      <c r="AA9" s="1081"/>
      <c r="AB9" s="101" t="e">
        <f aca="true" t="shared" si="1" ref="AB9:AG9">AB10+AB11+AB12+AB13+AB14</f>
        <v>#REF!</v>
      </c>
      <c r="AC9" s="101" t="e">
        <f t="shared" si="1"/>
        <v>#REF!</v>
      </c>
      <c r="AD9" s="101" t="e">
        <f t="shared" si="1"/>
        <v>#REF!</v>
      </c>
      <c r="AE9" s="101" t="e">
        <f t="shared" si="1"/>
        <v>#REF!</v>
      </c>
      <c r="AF9" s="101" t="e">
        <f t="shared" si="1"/>
        <v>#REF!</v>
      </c>
      <c r="AG9" s="101" t="e">
        <f t="shared" si="1"/>
        <v>#REF!</v>
      </c>
    </row>
    <row r="10" spans="1:33" s="146" customFormat="1" ht="33" customHeight="1">
      <c r="A10" s="140"/>
      <c r="B10" s="141" t="s">
        <v>18</v>
      </c>
      <c r="C10" s="141"/>
      <c r="D10" s="142" t="s">
        <v>149</v>
      </c>
      <c r="E10" s="143" t="s">
        <v>150</v>
      </c>
      <c r="F10" s="1100">
        <v>32969087</v>
      </c>
      <c r="G10" s="1101"/>
      <c r="H10" s="1101"/>
      <c r="I10" s="1101"/>
      <c r="J10" s="1101"/>
      <c r="K10" s="1101"/>
      <c r="L10" s="1102">
        <f>'4.sz.m.ÖNK kiadás'!L7+'5. sz. m óvoda'!P34</f>
        <v>33808817</v>
      </c>
      <c r="M10" s="1100">
        <v>31499087</v>
      </c>
      <c r="N10" s="1101"/>
      <c r="O10" s="1101"/>
      <c r="P10" s="1101"/>
      <c r="Q10" s="1101"/>
      <c r="R10" s="1101"/>
      <c r="S10" s="1129">
        <f aca="true" t="shared" si="2" ref="S10:S39">L10-Z10</f>
        <v>32259317</v>
      </c>
      <c r="T10" s="1100">
        <f>F10-M10</f>
        <v>1470000</v>
      </c>
      <c r="U10" s="1101"/>
      <c r="V10" s="1101"/>
      <c r="W10" s="1101"/>
      <c r="X10" s="1101"/>
      <c r="Y10" s="1101"/>
      <c r="Z10" s="1102">
        <v>1549500</v>
      </c>
      <c r="AA10" s="1100"/>
      <c r="AB10" s="145" t="e">
        <f>#REF!</f>
        <v>#REF!</v>
      </c>
      <c r="AC10" s="145" t="e">
        <f>#REF!</f>
        <v>#REF!</v>
      </c>
      <c r="AD10" s="145" t="e">
        <f>#REF!</f>
        <v>#REF!</v>
      </c>
      <c r="AE10" s="145" t="e">
        <f>#REF!</f>
        <v>#REF!</v>
      </c>
      <c r="AF10" s="145" t="e">
        <f>#REF!</f>
        <v>#REF!</v>
      </c>
      <c r="AG10" s="145" t="e">
        <f>#REF!</f>
        <v>#REF!</v>
      </c>
    </row>
    <row r="11" spans="1:33" s="146" customFormat="1" ht="33" customHeight="1">
      <c r="A11" s="147"/>
      <c r="B11" s="148" t="s">
        <v>28</v>
      </c>
      <c r="C11" s="148"/>
      <c r="D11" s="149" t="s">
        <v>151</v>
      </c>
      <c r="E11" s="143" t="s">
        <v>152</v>
      </c>
      <c r="F11" s="1100">
        <v>8816615</v>
      </c>
      <c r="G11" s="1101"/>
      <c r="H11" s="1101"/>
      <c r="I11" s="1101"/>
      <c r="J11" s="1101"/>
      <c r="K11" s="1101"/>
      <c r="L11" s="1102">
        <f>'4.sz.m.ÖNK kiadás'!L8+'5. sz. m óvoda'!P35</f>
        <v>9043341</v>
      </c>
      <c r="M11" s="1100">
        <v>8414308</v>
      </c>
      <c r="N11" s="1101"/>
      <c r="O11" s="1101"/>
      <c r="P11" s="1101"/>
      <c r="Q11" s="1101"/>
      <c r="R11" s="1101"/>
      <c r="S11" s="1130">
        <f t="shared" si="2"/>
        <v>8619569</v>
      </c>
      <c r="T11" s="1100">
        <f aca="true" t="shared" si="3" ref="T11:T17">F11-M11</f>
        <v>402307</v>
      </c>
      <c r="U11" s="1101"/>
      <c r="V11" s="1101"/>
      <c r="W11" s="1101"/>
      <c r="X11" s="1101"/>
      <c r="Y11" s="1101"/>
      <c r="Z11" s="1102">
        <v>423772</v>
      </c>
      <c r="AA11" s="1100"/>
      <c r="AB11" s="145" t="e">
        <f>#REF!</f>
        <v>#REF!</v>
      </c>
      <c r="AC11" s="145" t="e">
        <f>#REF!</f>
        <v>#REF!</v>
      </c>
      <c r="AD11" s="145" t="e">
        <f>#REF!</f>
        <v>#REF!</v>
      </c>
      <c r="AE11" s="145" t="e">
        <f>#REF!</f>
        <v>#REF!</v>
      </c>
      <c r="AF11" s="145" t="e">
        <f>#REF!</f>
        <v>#REF!</v>
      </c>
      <c r="AG11" s="145" t="e">
        <f>#REF!</f>
        <v>#REF!</v>
      </c>
    </row>
    <row r="12" spans="1:33" s="146" customFormat="1" ht="33" customHeight="1">
      <c r="A12" s="147"/>
      <c r="B12" s="148" t="s">
        <v>153</v>
      </c>
      <c r="C12" s="148"/>
      <c r="D12" s="149" t="s">
        <v>154</v>
      </c>
      <c r="E12" s="143" t="s">
        <v>155</v>
      </c>
      <c r="F12" s="1100">
        <v>25170358</v>
      </c>
      <c r="G12" s="1101"/>
      <c r="H12" s="1101"/>
      <c r="I12" s="1101"/>
      <c r="J12" s="1101"/>
      <c r="K12" s="1101"/>
      <c r="L12" s="1102">
        <f>'4.sz.m.ÖNK kiadás'!L9+'5. sz. m óvoda'!P36</f>
        <v>25593538</v>
      </c>
      <c r="M12" s="1100">
        <v>23525302</v>
      </c>
      <c r="N12" s="1101"/>
      <c r="O12" s="1101"/>
      <c r="P12" s="1101"/>
      <c r="Q12" s="1101"/>
      <c r="R12" s="1101"/>
      <c r="S12" s="1130">
        <f t="shared" si="2"/>
        <v>23948482</v>
      </c>
      <c r="T12" s="1100">
        <f t="shared" si="3"/>
        <v>1645056</v>
      </c>
      <c r="U12" s="1101"/>
      <c r="V12" s="1101"/>
      <c r="W12" s="1101"/>
      <c r="X12" s="1101"/>
      <c r="Y12" s="1101"/>
      <c r="Z12" s="1102">
        <v>1645056</v>
      </c>
      <c r="AA12" s="1100"/>
      <c r="AB12" s="145" t="e">
        <f>#REF!</f>
        <v>#REF!</v>
      </c>
      <c r="AC12" s="145" t="e">
        <f>#REF!</f>
        <v>#REF!</v>
      </c>
      <c r="AD12" s="145" t="e">
        <f>#REF!</f>
        <v>#REF!</v>
      </c>
      <c r="AE12" s="145" t="e">
        <f>#REF!</f>
        <v>#REF!</v>
      </c>
      <c r="AF12" s="145" t="e">
        <f>#REF!</f>
        <v>#REF!</v>
      </c>
      <c r="AG12" s="145" t="e">
        <f>#REF!</f>
        <v>#REF!</v>
      </c>
    </row>
    <row r="13" spans="1:33" s="146" customFormat="1" ht="33" customHeight="1">
      <c r="A13" s="147"/>
      <c r="B13" s="148" t="s">
        <v>38</v>
      </c>
      <c r="C13" s="148"/>
      <c r="D13" s="149" t="s">
        <v>156</v>
      </c>
      <c r="E13" s="143" t="s">
        <v>157</v>
      </c>
      <c r="F13" s="1100">
        <v>2211000</v>
      </c>
      <c r="G13" s="1101"/>
      <c r="H13" s="1101"/>
      <c r="I13" s="1101"/>
      <c r="J13" s="1101"/>
      <c r="K13" s="1101"/>
      <c r="L13" s="1102">
        <v>2211000</v>
      </c>
      <c r="M13" s="1100">
        <v>455000</v>
      </c>
      <c r="N13" s="1101"/>
      <c r="O13" s="1101"/>
      <c r="P13" s="1101"/>
      <c r="Q13" s="1101"/>
      <c r="R13" s="1101"/>
      <c r="S13" s="1130">
        <f t="shared" si="2"/>
        <v>455000</v>
      </c>
      <c r="T13" s="1100">
        <f t="shared" si="3"/>
        <v>1756000</v>
      </c>
      <c r="U13" s="1101"/>
      <c r="V13" s="1101"/>
      <c r="W13" s="1101"/>
      <c r="X13" s="1101"/>
      <c r="Y13" s="1101"/>
      <c r="Z13" s="1102">
        <v>1756000</v>
      </c>
      <c r="AA13" s="1100"/>
      <c r="AB13" s="145"/>
      <c r="AC13" s="145"/>
      <c r="AD13" s="145"/>
      <c r="AE13" s="145"/>
      <c r="AF13" s="145"/>
      <c r="AG13" s="145"/>
    </row>
    <row r="14" spans="1:33" s="146" customFormat="1" ht="33" customHeight="1">
      <c r="A14" s="147"/>
      <c r="B14" s="148" t="s">
        <v>45</v>
      </c>
      <c r="C14" s="148"/>
      <c r="D14" s="150" t="s">
        <v>158</v>
      </c>
      <c r="E14" s="151" t="s">
        <v>159</v>
      </c>
      <c r="F14" s="1100">
        <v>1940621</v>
      </c>
      <c r="G14" s="1101"/>
      <c r="H14" s="1101"/>
      <c r="I14" s="1101"/>
      <c r="J14" s="1101"/>
      <c r="K14" s="1101"/>
      <c r="L14" s="1102">
        <v>1991801</v>
      </c>
      <c r="M14" s="1100">
        <v>757695</v>
      </c>
      <c r="N14" s="1101"/>
      <c r="O14" s="1101"/>
      <c r="P14" s="1101"/>
      <c r="Q14" s="1101"/>
      <c r="R14" s="1101"/>
      <c r="S14" s="1130">
        <f t="shared" si="2"/>
        <v>757695</v>
      </c>
      <c r="T14" s="1100">
        <f t="shared" si="3"/>
        <v>1182926</v>
      </c>
      <c r="U14" s="1101"/>
      <c r="V14" s="1101"/>
      <c r="W14" s="1101"/>
      <c r="X14" s="1101"/>
      <c r="Y14" s="1101"/>
      <c r="Z14" s="1102">
        <v>1234106</v>
      </c>
      <c r="AA14" s="1100"/>
      <c r="AB14" s="145"/>
      <c r="AC14" s="145"/>
      <c r="AD14" s="145"/>
      <c r="AE14" s="145"/>
      <c r="AF14" s="145"/>
      <c r="AG14" s="145"/>
    </row>
    <row r="15" spans="1:33" s="146" customFormat="1" ht="33" customHeight="1">
      <c r="A15" s="147"/>
      <c r="B15" s="152"/>
      <c r="C15" s="148" t="s">
        <v>160</v>
      </c>
      <c r="D15" s="153" t="s">
        <v>161</v>
      </c>
      <c r="E15" s="154"/>
      <c r="F15" s="1100"/>
      <c r="G15" s="1101"/>
      <c r="H15" s="1101"/>
      <c r="I15" s="1101"/>
      <c r="J15" s="1101"/>
      <c r="K15" s="1101"/>
      <c r="L15" s="1102"/>
      <c r="M15" s="1100"/>
      <c r="N15" s="1101"/>
      <c r="O15" s="1101"/>
      <c r="P15" s="1101"/>
      <c r="Q15" s="1101"/>
      <c r="R15" s="1101"/>
      <c r="S15" s="1130">
        <f t="shared" si="2"/>
        <v>0</v>
      </c>
      <c r="T15" s="1100">
        <f t="shared" si="3"/>
        <v>0</v>
      </c>
      <c r="U15" s="1101"/>
      <c r="V15" s="1101"/>
      <c r="W15" s="1101"/>
      <c r="X15" s="1101"/>
      <c r="Y15" s="1101"/>
      <c r="Z15" s="1102"/>
      <c r="AA15" s="1100"/>
      <c r="AB15" s="145"/>
      <c r="AC15" s="145"/>
      <c r="AD15" s="145"/>
      <c r="AE15" s="145"/>
      <c r="AF15" s="145"/>
      <c r="AG15" s="145"/>
    </row>
    <row r="16" spans="1:33" s="146" customFormat="1" ht="57.75" customHeight="1">
      <c r="A16" s="147"/>
      <c r="B16" s="148"/>
      <c r="C16" s="148" t="s">
        <v>162</v>
      </c>
      <c r="D16" s="149" t="s">
        <v>163</v>
      </c>
      <c r="E16" s="143"/>
      <c r="F16" s="1100">
        <v>1168266</v>
      </c>
      <c r="G16" s="1101"/>
      <c r="H16" s="1101"/>
      <c r="I16" s="1101"/>
      <c r="J16" s="1101"/>
      <c r="K16" s="1101"/>
      <c r="L16" s="1102">
        <v>1219446</v>
      </c>
      <c r="M16" s="1100"/>
      <c r="N16" s="1101"/>
      <c r="O16" s="1101"/>
      <c r="P16" s="1101"/>
      <c r="Q16" s="1101"/>
      <c r="R16" s="1101"/>
      <c r="S16" s="1130">
        <f t="shared" si="2"/>
        <v>0</v>
      </c>
      <c r="T16" s="1100">
        <f t="shared" si="3"/>
        <v>1168266</v>
      </c>
      <c r="U16" s="1101"/>
      <c r="V16" s="1101"/>
      <c r="W16" s="1101"/>
      <c r="X16" s="1101"/>
      <c r="Y16" s="1101"/>
      <c r="Z16" s="1102">
        <v>1219446</v>
      </c>
      <c r="AA16" s="1100"/>
      <c r="AB16" s="145"/>
      <c r="AC16" s="145"/>
      <c r="AD16" s="145"/>
      <c r="AE16" s="145"/>
      <c r="AF16" s="145"/>
      <c r="AG16" s="145"/>
    </row>
    <row r="17" spans="1:33" s="146" customFormat="1" ht="54.75" customHeight="1" thickBot="1">
      <c r="A17" s="155"/>
      <c r="B17" s="156"/>
      <c r="C17" s="148" t="s">
        <v>164</v>
      </c>
      <c r="D17" s="149" t="s">
        <v>165</v>
      </c>
      <c r="E17" s="143"/>
      <c r="F17" s="1100">
        <v>772355</v>
      </c>
      <c r="G17" s="1101"/>
      <c r="H17" s="1101"/>
      <c r="I17" s="1101"/>
      <c r="J17" s="1101"/>
      <c r="K17" s="1101"/>
      <c r="L17" s="1102">
        <v>772355</v>
      </c>
      <c r="M17" s="1100">
        <v>757695</v>
      </c>
      <c r="N17" s="1101"/>
      <c r="O17" s="1101"/>
      <c r="P17" s="1101"/>
      <c r="Q17" s="1101"/>
      <c r="R17" s="1101"/>
      <c r="S17" s="1131">
        <f t="shared" si="2"/>
        <v>757695</v>
      </c>
      <c r="T17" s="1100">
        <f t="shared" si="3"/>
        <v>14660</v>
      </c>
      <c r="U17" s="1101"/>
      <c r="V17" s="1101"/>
      <c r="W17" s="1101"/>
      <c r="X17" s="1101"/>
      <c r="Y17" s="1101"/>
      <c r="Z17" s="1102">
        <v>14660</v>
      </c>
      <c r="AA17" s="1100"/>
      <c r="AB17" s="145"/>
      <c r="AC17" s="145"/>
      <c r="AD17" s="145"/>
      <c r="AE17" s="145"/>
      <c r="AF17" s="145"/>
      <c r="AG17" s="145"/>
    </row>
    <row r="18" spans="1:33" s="146" customFormat="1" ht="33" customHeight="1" hidden="1">
      <c r="A18" s="147"/>
      <c r="B18" s="148"/>
      <c r="C18" s="148" t="s">
        <v>166</v>
      </c>
      <c r="D18" s="149" t="s">
        <v>167</v>
      </c>
      <c r="E18" s="143"/>
      <c r="F18" s="1100"/>
      <c r="G18" s="1101"/>
      <c r="H18" s="1101"/>
      <c r="I18" s="1101"/>
      <c r="J18" s="1101"/>
      <c r="K18" s="1101"/>
      <c r="L18" s="1102"/>
      <c r="M18" s="1100"/>
      <c r="N18" s="1101"/>
      <c r="O18" s="1101"/>
      <c r="P18" s="1101"/>
      <c r="Q18" s="1101"/>
      <c r="R18" s="1101"/>
      <c r="S18" s="1081">
        <f t="shared" si="2"/>
        <v>0</v>
      </c>
      <c r="T18" s="1100"/>
      <c r="U18" s="1101"/>
      <c r="V18" s="1101"/>
      <c r="W18" s="1101"/>
      <c r="X18" s="1101"/>
      <c r="Y18" s="1101"/>
      <c r="Z18" s="1102"/>
      <c r="AA18" s="1100"/>
      <c r="AB18" s="145"/>
      <c r="AC18" s="145"/>
      <c r="AD18" s="145"/>
      <c r="AE18" s="145"/>
      <c r="AF18" s="145"/>
      <c r="AG18" s="145"/>
    </row>
    <row r="19" spans="1:33" s="146" customFormat="1" ht="33" customHeight="1" hidden="1">
      <c r="A19" s="157"/>
      <c r="B19" s="158"/>
      <c r="C19" s="158" t="s">
        <v>168</v>
      </c>
      <c r="D19" s="159" t="s">
        <v>169</v>
      </c>
      <c r="E19" s="160"/>
      <c r="F19" s="1100"/>
      <c r="G19" s="1101"/>
      <c r="H19" s="1101"/>
      <c r="I19" s="1101"/>
      <c r="J19" s="1101"/>
      <c r="K19" s="1101"/>
      <c r="L19" s="1102"/>
      <c r="M19" s="1100"/>
      <c r="N19" s="1101"/>
      <c r="O19" s="1101"/>
      <c r="P19" s="1101"/>
      <c r="Q19" s="1101"/>
      <c r="R19" s="1101"/>
      <c r="S19" s="1081">
        <f t="shared" si="2"/>
        <v>0</v>
      </c>
      <c r="T19" s="1100"/>
      <c r="U19" s="1101"/>
      <c r="V19" s="1101"/>
      <c r="W19" s="1101"/>
      <c r="X19" s="1101"/>
      <c r="Y19" s="1101"/>
      <c r="Z19" s="1102"/>
      <c r="AA19" s="1100"/>
      <c r="AB19" s="145"/>
      <c r="AC19" s="145"/>
      <c r="AD19" s="145"/>
      <c r="AE19" s="145"/>
      <c r="AF19" s="145"/>
      <c r="AG19" s="145"/>
    </row>
    <row r="20" spans="1:33" s="146" customFormat="1" ht="33" customHeight="1" thickBot="1">
      <c r="A20" s="72" t="s">
        <v>170</v>
      </c>
      <c r="B20" s="1368" t="s">
        <v>171</v>
      </c>
      <c r="C20" s="1368"/>
      <c r="D20" s="1368"/>
      <c r="E20" s="138"/>
      <c r="F20" s="1099">
        <f>F21+F22+F23</f>
        <v>2567549</v>
      </c>
      <c r="G20" s="1099">
        <f aca="true" t="shared" si="4" ref="G20:T20">G21+G22+G23</f>
        <v>0</v>
      </c>
      <c r="H20" s="1099">
        <f t="shared" si="4"/>
        <v>0</v>
      </c>
      <c r="I20" s="1099">
        <f t="shared" si="4"/>
        <v>0</v>
      </c>
      <c r="J20" s="1099">
        <f t="shared" si="4"/>
        <v>0</v>
      </c>
      <c r="K20" s="1099">
        <f t="shared" si="4"/>
        <v>0</v>
      </c>
      <c r="L20" s="1099">
        <f>L21+L22+L23</f>
        <v>2604150</v>
      </c>
      <c r="M20" s="1099">
        <f t="shared" si="4"/>
        <v>2167549</v>
      </c>
      <c r="N20" s="1099">
        <f t="shared" si="4"/>
        <v>0</v>
      </c>
      <c r="O20" s="1099">
        <f t="shared" si="4"/>
        <v>0</v>
      </c>
      <c r="P20" s="1099">
        <f t="shared" si="4"/>
        <v>0</v>
      </c>
      <c r="Q20" s="1099">
        <f t="shared" si="4"/>
        <v>0</v>
      </c>
      <c r="R20" s="1099">
        <f t="shared" si="4"/>
        <v>0</v>
      </c>
      <c r="S20" s="1081">
        <f t="shared" si="2"/>
        <v>2204150</v>
      </c>
      <c r="T20" s="1099">
        <f t="shared" si="4"/>
        <v>400000</v>
      </c>
      <c r="U20" s="1099"/>
      <c r="V20" s="1099"/>
      <c r="W20" s="1099"/>
      <c r="X20" s="1099"/>
      <c r="Y20" s="1099"/>
      <c r="Z20" s="1099">
        <v>400000</v>
      </c>
      <c r="AA20" s="1099"/>
      <c r="AB20" s="161">
        <f aca="true" t="shared" si="5" ref="AB20:AG20">SUM(AB21:AB23)</f>
        <v>0</v>
      </c>
      <c r="AC20" s="161">
        <f t="shared" si="5"/>
        <v>0</v>
      </c>
      <c r="AD20" s="161">
        <f t="shared" si="5"/>
        <v>0</v>
      </c>
      <c r="AE20" s="161">
        <f t="shared" si="5"/>
        <v>0</v>
      </c>
      <c r="AF20" s="161">
        <f t="shared" si="5"/>
        <v>0</v>
      </c>
      <c r="AG20" s="161">
        <f t="shared" si="5"/>
        <v>0</v>
      </c>
    </row>
    <row r="21" spans="1:33" s="146" customFormat="1" ht="33" customHeight="1">
      <c r="A21" s="140"/>
      <c r="B21" s="141" t="s">
        <v>51</v>
      </c>
      <c r="C21" s="1369" t="s">
        <v>172</v>
      </c>
      <c r="D21" s="1369"/>
      <c r="E21" s="162" t="s">
        <v>173</v>
      </c>
      <c r="F21" s="1100">
        <v>889000</v>
      </c>
      <c r="G21" s="1101"/>
      <c r="H21" s="1101"/>
      <c r="I21" s="1101"/>
      <c r="J21" s="1101"/>
      <c r="K21" s="1101"/>
      <c r="L21" s="1102">
        <f>'4.sz.m.ÖNK kiadás'!L18+'5. sz. m óvoda'!P40</f>
        <v>1148990</v>
      </c>
      <c r="M21" s="1100">
        <v>889000</v>
      </c>
      <c r="N21" s="1101"/>
      <c r="O21" s="1101"/>
      <c r="P21" s="1101"/>
      <c r="Q21" s="1101"/>
      <c r="R21" s="1101"/>
      <c r="S21" s="1129">
        <f t="shared" si="2"/>
        <v>1148990</v>
      </c>
      <c r="T21" s="1100"/>
      <c r="U21" s="1101"/>
      <c r="V21" s="1101"/>
      <c r="W21" s="1101"/>
      <c r="X21" s="1101"/>
      <c r="Y21" s="1101"/>
      <c r="Z21" s="1102"/>
      <c r="AA21" s="1100"/>
      <c r="AB21" s="145"/>
      <c r="AC21" s="145"/>
      <c r="AD21" s="145"/>
      <c r="AE21" s="145"/>
      <c r="AF21" s="145"/>
      <c r="AG21" s="145"/>
    </row>
    <row r="22" spans="1:33" s="146" customFormat="1" ht="33" customHeight="1">
      <c r="A22" s="147"/>
      <c r="B22" s="148" t="s">
        <v>54</v>
      </c>
      <c r="C22" s="1370" t="s">
        <v>174</v>
      </c>
      <c r="D22" s="1370"/>
      <c r="E22" s="162" t="s">
        <v>175</v>
      </c>
      <c r="F22" s="1100">
        <v>1278549</v>
      </c>
      <c r="G22" s="1101"/>
      <c r="H22" s="1101"/>
      <c r="I22" s="1101"/>
      <c r="J22" s="1101"/>
      <c r="K22" s="1101"/>
      <c r="L22" s="1102">
        <v>1055160</v>
      </c>
      <c r="M22" s="1100">
        <v>1278549</v>
      </c>
      <c r="N22" s="1101"/>
      <c r="O22" s="1101"/>
      <c r="P22" s="1101"/>
      <c r="Q22" s="1101"/>
      <c r="R22" s="1101"/>
      <c r="S22" s="1130">
        <f t="shared" si="2"/>
        <v>1055160</v>
      </c>
      <c r="T22" s="1100"/>
      <c r="U22" s="1101"/>
      <c r="V22" s="1101"/>
      <c r="W22" s="1101"/>
      <c r="X22" s="1101"/>
      <c r="Y22" s="1101"/>
      <c r="Z22" s="1102"/>
      <c r="AA22" s="1100"/>
      <c r="AB22" s="145"/>
      <c r="AC22" s="145"/>
      <c r="AD22" s="145"/>
      <c r="AE22" s="145"/>
      <c r="AF22" s="145"/>
      <c r="AG22" s="145"/>
    </row>
    <row r="23" spans="1:33" s="146" customFormat="1" ht="33" customHeight="1">
      <c r="A23" s="163"/>
      <c r="B23" s="148" t="s">
        <v>57</v>
      </c>
      <c r="C23" s="1371" t="s">
        <v>176</v>
      </c>
      <c r="D23" s="1371"/>
      <c r="E23" s="165" t="s">
        <v>177</v>
      </c>
      <c r="F23" s="1100">
        <v>400000</v>
      </c>
      <c r="G23" s="1101"/>
      <c r="H23" s="1101"/>
      <c r="I23" s="1101"/>
      <c r="J23" s="1101"/>
      <c r="K23" s="1101"/>
      <c r="L23" s="1102">
        <v>400000</v>
      </c>
      <c r="M23" s="1100"/>
      <c r="N23" s="1101"/>
      <c r="O23" s="1101"/>
      <c r="P23" s="1101"/>
      <c r="Q23" s="1101"/>
      <c r="R23" s="1101"/>
      <c r="S23" s="1130">
        <f t="shared" si="2"/>
        <v>0</v>
      </c>
      <c r="T23" s="1100">
        <v>400000</v>
      </c>
      <c r="U23" s="1101"/>
      <c r="V23" s="1101"/>
      <c r="W23" s="1101"/>
      <c r="X23" s="1101"/>
      <c r="Y23" s="1101"/>
      <c r="Z23" s="1102">
        <v>400000</v>
      </c>
      <c r="AA23" s="1100"/>
      <c r="AB23" s="145"/>
      <c r="AC23" s="145"/>
      <c r="AD23" s="145"/>
      <c r="AE23" s="145"/>
      <c r="AF23" s="145"/>
      <c r="AG23" s="145"/>
    </row>
    <row r="24" spans="1:33" s="146" customFormat="1" ht="33" customHeight="1">
      <c r="A24" s="166"/>
      <c r="B24" s="167"/>
      <c r="C24" s="167" t="s">
        <v>60</v>
      </c>
      <c r="D24" s="164" t="s">
        <v>178</v>
      </c>
      <c r="E24" s="165"/>
      <c r="F24" s="1100">
        <v>400000</v>
      </c>
      <c r="G24" s="1101"/>
      <c r="H24" s="1101"/>
      <c r="I24" s="1101"/>
      <c r="J24" s="1101"/>
      <c r="K24" s="1101"/>
      <c r="L24" s="1102">
        <v>400000</v>
      </c>
      <c r="M24" s="1100"/>
      <c r="N24" s="1101"/>
      <c r="O24" s="1101"/>
      <c r="P24" s="1101"/>
      <c r="Q24" s="1101"/>
      <c r="R24" s="1101"/>
      <c r="S24" s="1130">
        <f t="shared" si="2"/>
        <v>0</v>
      </c>
      <c r="T24" s="1100">
        <v>400000</v>
      </c>
      <c r="U24" s="1101"/>
      <c r="V24" s="1101"/>
      <c r="W24" s="1101"/>
      <c r="X24" s="1101"/>
      <c r="Y24" s="1101"/>
      <c r="Z24" s="1102">
        <v>400000</v>
      </c>
      <c r="AA24" s="1100"/>
      <c r="AB24" s="145"/>
      <c r="AC24" s="145"/>
      <c r="AD24" s="145"/>
      <c r="AE24" s="145"/>
      <c r="AF24" s="145"/>
      <c r="AG24" s="145"/>
    </row>
    <row r="25" spans="1:33" s="146" customFormat="1" ht="33" customHeight="1">
      <c r="A25" s="166"/>
      <c r="B25" s="167"/>
      <c r="C25" s="167" t="s">
        <v>62</v>
      </c>
      <c r="D25" s="164" t="s">
        <v>179</v>
      </c>
      <c r="E25" s="165"/>
      <c r="F25" s="1100"/>
      <c r="G25" s="1101"/>
      <c r="H25" s="1101"/>
      <c r="I25" s="1101"/>
      <c r="J25" s="1101"/>
      <c r="K25" s="1101"/>
      <c r="L25" s="1102"/>
      <c r="M25" s="1100"/>
      <c r="N25" s="1101"/>
      <c r="O25" s="1101"/>
      <c r="P25" s="1101"/>
      <c r="Q25" s="1101"/>
      <c r="R25" s="1101"/>
      <c r="S25" s="1130">
        <f t="shared" si="2"/>
        <v>0</v>
      </c>
      <c r="T25" s="1100"/>
      <c r="U25" s="1101"/>
      <c r="V25" s="1101"/>
      <c r="W25" s="1101"/>
      <c r="X25" s="1101"/>
      <c r="Y25" s="1101"/>
      <c r="Z25" s="1102"/>
      <c r="AA25" s="1100"/>
      <c r="AB25" s="145"/>
      <c r="AC25" s="145"/>
      <c r="AD25" s="145"/>
      <c r="AE25" s="145"/>
      <c r="AF25" s="145"/>
      <c r="AG25" s="145"/>
    </row>
    <row r="26" spans="1:33" s="146" customFormat="1" ht="33" customHeight="1">
      <c r="A26" s="163"/>
      <c r="B26" s="164"/>
      <c r="C26" s="167" t="s">
        <v>64</v>
      </c>
      <c r="D26" s="164" t="s">
        <v>167</v>
      </c>
      <c r="E26" s="165"/>
      <c r="F26" s="1100"/>
      <c r="G26" s="1101"/>
      <c r="H26" s="1101"/>
      <c r="I26" s="1101"/>
      <c r="J26" s="1101"/>
      <c r="K26" s="1101"/>
      <c r="L26" s="1102"/>
      <c r="M26" s="1100"/>
      <c r="N26" s="1101"/>
      <c r="O26" s="1101"/>
      <c r="P26" s="1101"/>
      <c r="Q26" s="1101"/>
      <c r="R26" s="1101"/>
      <c r="S26" s="1130">
        <f t="shared" si="2"/>
        <v>0</v>
      </c>
      <c r="T26" s="1100"/>
      <c r="U26" s="1101"/>
      <c r="V26" s="1101"/>
      <c r="W26" s="1101"/>
      <c r="X26" s="1101"/>
      <c r="Y26" s="1101"/>
      <c r="Z26" s="1102"/>
      <c r="AA26" s="1100"/>
      <c r="AB26" s="145"/>
      <c r="AC26" s="145"/>
      <c r="AD26" s="145"/>
      <c r="AE26" s="145"/>
      <c r="AF26" s="145"/>
      <c r="AG26" s="145"/>
    </row>
    <row r="27" spans="1:33" s="146" customFormat="1" ht="33" customHeight="1" thickBot="1">
      <c r="A27" s="168"/>
      <c r="B27" s="169"/>
      <c r="C27" s="170" t="s">
        <v>180</v>
      </c>
      <c r="D27" s="169" t="s">
        <v>181</v>
      </c>
      <c r="E27" s="171"/>
      <c r="F27" s="1100"/>
      <c r="G27" s="1101"/>
      <c r="H27" s="1101"/>
      <c r="I27" s="1101"/>
      <c r="J27" s="1101"/>
      <c r="K27" s="1101"/>
      <c r="L27" s="1102"/>
      <c r="M27" s="1100"/>
      <c r="N27" s="1101"/>
      <c r="O27" s="1101"/>
      <c r="P27" s="1101"/>
      <c r="Q27" s="1101"/>
      <c r="R27" s="1101"/>
      <c r="S27" s="1131">
        <f t="shared" si="2"/>
        <v>0</v>
      </c>
      <c r="T27" s="1100"/>
      <c r="U27" s="1101"/>
      <c r="V27" s="1101"/>
      <c r="W27" s="1101"/>
      <c r="X27" s="1101"/>
      <c r="Y27" s="1101"/>
      <c r="Z27" s="1102"/>
      <c r="AA27" s="1100"/>
      <c r="AB27" s="145"/>
      <c r="AC27" s="145"/>
      <c r="AD27" s="145"/>
      <c r="AE27" s="145"/>
      <c r="AF27" s="145"/>
      <c r="AG27" s="145"/>
    </row>
    <row r="28" spans="1:33" s="146" customFormat="1" ht="33" customHeight="1" thickBot="1">
      <c r="A28" s="72" t="s">
        <v>75</v>
      </c>
      <c r="B28" s="1368" t="s">
        <v>182</v>
      </c>
      <c r="C28" s="1368"/>
      <c r="D28" s="1368"/>
      <c r="E28" s="138" t="s">
        <v>183</v>
      </c>
      <c r="F28" s="1099">
        <f>F29+F30+F31</f>
        <v>10234211</v>
      </c>
      <c r="G28" s="1099">
        <f aca="true" t="shared" si="6" ref="G28:T28">G29+G30+G31</f>
        <v>0</v>
      </c>
      <c r="H28" s="1099">
        <f t="shared" si="6"/>
        <v>0</v>
      </c>
      <c r="I28" s="1099">
        <f t="shared" si="6"/>
        <v>0</v>
      </c>
      <c r="J28" s="1099">
        <f t="shared" si="6"/>
        <v>0</v>
      </c>
      <c r="K28" s="1099">
        <f t="shared" si="6"/>
        <v>0</v>
      </c>
      <c r="L28" s="1099">
        <f>L29+L31</f>
        <v>10111523</v>
      </c>
      <c r="M28" s="1099">
        <f t="shared" si="6"/>
        <v>10234211</v>
      </c>
      <c r="N28" s="1099">
        <f t="shared" si="6"/>
        <v>0</v>
      </c>
      <c r="O28" s="1099">
        <f t="shared" si="6"/>
        <v>0</v>
      </c>
      <c r="P28" s="1099">
        <f t="shared" si="6"/>
        <v>0</v>
      </c>
      <c r="Q28" s="1099">
        <f t="shared" si="6"/>
        <v>0</v>
      </c>
      <c r="R28" s="1099">
        <f t="shared" si="6"/>
        <v>0</v>
      </c>
      <c r="S28" s="1081">
        <f t="shared" si="2"/>
        <v>10111523</v>
      </c>
      <c r="T28" s="1099">
        <f t="shared" si="6"/>
        <v>0</v>
      </c>
      <c r="U28" s="1099"/>
      <c r="V28" s="1099"/>
      <c r="W28" s="1099"/>
      <c r="X28" s="1099"/>
      <c r="Y28" s="1099"/>
      <c r="Z28" s="1099"/>
      <c r="AA28" s="1099"/>
      <c r="AB28" s="161">
        <f aca="true" t="shared" si="7" ref="AB28:AG28">SUM(AB29:AB31)</f>
        <v>0</v>
      </c>
      <c r="AC28" s="161">
        <f t="shared" si="7"/>
        <v>0</v>
      </c>
      <c r="AD28" s="161">
        <f t="shared" si="7"/>
        <v>0</v>
      </c>
      <c r="AE28" s="161">
        <f t="shared" si="7"/>
        <v>0</v>
      </c>
      <c r="AF28" s="161">
        <f t="shared" si="7"/>
        <v>0</v>
      </c>
      <c r="AG28" s="161">
        <f t="shared" si="7"/>
        <v>0</v>
      </c>
    </row>
    <row r="29" spans="1:33" s="146" customFormat="1" ht="33" customHeight="1">
      <c r="A29" s="140"/>
      <c r="B29" s="141" t="s">
        <v>78</v>
      </c>
      <c r="C29" s="1369" t="s">
        <v>184</v>
      </c>
      <c r="D29" s="1369"/>
      <c r="E29" s="162"/>
      <c r="F29" s="1100">
        <v>2804211</v>
      </c>
      <c r="G29" s="1101"/>
      <c r="H29" s="1101"/>
      <c r="I29" s="1101"/>
      <c r="J29" s="1101"/>
      <c r="K29" s="1101"/>
      <c r="L29" s="1102">
        <f>'4.sz.m.ÖNK kiadás'!L26</f>
        <v>2318124</v>
      </c>
      <c r="M29" s="1100">
        <v>2804211</v>
      </c>
      <c r="N29" s="1101"/>
      <c r="O29" s="1101"/>
      <c r="P29" s="1101"/>
      <c r="Q29" s="1101"/>
      <c r="R29" s="1101"/>
      <c r="S29" s="1129">
        <f t="shared" si="2"/>
        <v>2318124</v>
      </c>
      <c r="T29" s="1100"/>
      <c r="U29" s="1101"/>
      <c r="V29" s="1101"/>
      <c r="W29" s="1101"/>
      <c r="X29" s="1101"/>
      <c r="Y29" s="1101"/>
      <c r="Z29" s="1102"/>
      <c r="AA29" s="1100"/>
      <c r="AB29" s="145"/>
      <c r="AC29" s="145"/>
      <c r="AD29" s="145"/>
      <c r="AE29" s="145"/>
      <c r="AF29" s="145"/>
      <c r="AG29" s="145"/>
    </row>
    <row r="30" spans="1:33" s="139" customFormat="1" ht="33" customHeight="1">
      <c r="A30" s="172"/>
      <c r="B30" s="148" t="s">
        <v>81</v>
      </c>
      <c r="C30" s="1372" t="s">
        <v>185</v>
      </c>
      <c r="D30" s="1372"/>
      <c r="E30" s="173"/>
      <c r="F30" s="1100"/>
      <c r="G30" s="1101"/>
      <c r="H30" s="1101"/>
      <c r="I30" s="1101"/>
      <c r="J30" s="1101"/>
      <c r="K30" s="1101"/>
      <c r="L30" s="1102">
        <f>'4.sz.m.ÖNK kiadás'!L27</f>
        <v>0</v>
      </c>
      <c r="M30" s="1100"/>
      <c r="N30" s="1101"/>
      <c r="O30" s="1101"/>
      <c r="P30" s="1101"/>
      <c r="Q30" s="1101"/>
      <c r="R30" s="1101"/>
      <c r="S30" s="1130">
        <f t="shared" si="2"/>
        <v>0</v>
      </c>
      <c r="T30" s="1100"/>
      <c r="U30" s="1101"/>
      <c r="V30" s="1101"/>
      <c r="W30" s="1101"/>
      <c r="X30" s="1101"/>
      <c r="Y30" s="1101"/>
      <c r="Z30" s="1102"/>
      <c r="AA30" s="1100"/>
      <c r="AB30" s="145"/>
      <c r="AC30" s="145"/>
      <c r="AD30" s="145"/>
      <c r="AE30" s="145"/>
      <c r="AF30" s="145"/>
      <c r="AG30" s="145"/>
    </row>
    <row r="31" spans="1:33" s="139" customFormat="1" ht="33" customHeight="1" thickBot="1">
      <c r="A31" s="174"/>
      <c r="B31" s="158" t="s">
        <v>83</v>
      </c>
      <c r="C31" s="175" t="s">
        <v>186</v>
      </c>
      <c r="D31" s="175"/>
      <c r="E31" s="176"/>
      <c r="F31" s="1100">
        <v>7430000</v>
      </c>
      <c r="G31" s="1101"/>
      <c r="H31" s="1101"/>
      <c r="I31" s="1101"/>
      <c r="J31" s="1101"/>
      <c r="K31" s="1101"/>
      <c r="L31" s="1102">
        <f>'4.sz.m.ÖNK kiadás'!L28</f>
        <v>7793399</v>
      </c>
      <c r="M31" s="1100">
        <v>7430000</v>
      </c>
      <c r="N31" s="1101"/>
      <c r="O31" s="1101"/>
      <c r="P31" s="1101"/>
      <c r="Q31" s="1101"/>
      <c r="R31" s="1101"/>
      <c r="S31" s="1131">
        <f t="shared" si="2"/>
        <v>7793399</v>
      </c>
      <c r="T31" s="1100"/>
      <c r="U31" s="1101"/>
      <c r="V31" s="1101"/>
      <c r="W31" s="1101"/>
      <c r="X31" s="1101"/>
      <c r="Y31" s="1101"/>
      <c r="Z31" s="1102"/>
      <c r="AA31" s="1100"/>
      <c r="AB31" s="145"/>
      <c r="AC31" s="145"/>
      <c r="AD31" s="145"/>
      <c r="AE31" s="145"/>
      <c r="AF31" s="145"/>
      <c r="AG31" s="145"/>
    </row>
    <row r="32" spans="1:33" s="139" customFormat="1" ht="33" customHeight="1" thickBot="1">
      <c r="A32" s="177" t="s">
        <v>94</v>
      </c>
      <c r="B32" s="178" t="s">
        <v>187</v>
      </c>
      <c r="C32" s="178"/>
      <c r="D32" s="178"/>
      <c r="E32" s="179"/>
      <c r="F32" s="1081"/>
      <c r="G32" s="1103"/>
      <c r="H32" s="1103"/>
      <c r="I32" s="1103"/>
      <c r="J32" s="1103"/>
      <c r="K32" s="1103"/>
      <c r="L32" s="1104"/>
      <c r="M32" s="1081"/>
      <c r="N32" s="1103"/>
      <c r="O32" s="1103"/>
      <c r="P32" s="1103"/>
      <c r="Q32" s="1103"/>
      <c r="R32" s="1103"/>
      <c r="S32" s="1081">
        <f t="shared" si="2"/>
        <v>0</v>
      </c>
      <c r="T32" s="1081"/>
      <c r="U32" s="1103"/>
      <c r="V32" s="1103"/>
      <c r="W32" s="1103"/>
      <c r="X32" s="1103"/>
      <c r="Y32" s="1103"/>
      <c r="Z32" s="1104"/>
      <c r="AA32" s="1081"/>
      <c r="AB32" s="181"/>
      <c r="AC32" s="181"/>
      <c r="AD32" s="181"/>
      <c r="AE32" s="181"/>
      <c r="AF32" s="181"/>
      <c r="AG32" s="181"/>
    </row>
    <row r="33" spans="1:33" s="139" customFormat="1" ht="33" customHeight="1" thickBot="1">
      <c r="A33" s="72" t="s">
        <v>107</v>
      </c>
      <c r="B33" s="1373" t="s">
        <v>188</v>
      </c>
      <c r="C33" s="1373"/>
      <c r="D33" s="1373"/>
      <c r="E33" s="110"/>
      <c r="F33" s="1081">
        <f>F9+F20+F28</f>
        <v>83909441</v>
      </c>
      <c r="G33" s="1081">
        <f aca="true" t="shared" si="8" ref="G33:T33">G9+G20+G28</f>
        <v>0</v>
      </c>
      <c r="H33" s="1081">
        <f t="shared" si="8"/>
        <v>0</v>
      </c>
      <c r="I33" s="1081">
        <f t="shared" si="8"/>
        <v>0</v>
      </c>
      <c r="J33" s="1081">
        <f t="shared" si="8"/>
        <v>0</v>
      </c>
      <c r="K33" s="1081">
        <f t="shared" si="8"/>
        <v>0</v>
      </c>
      <c r="L33" s="1081">
        <f>L9+L20+L28</f>
        <v>85364170</v>
      </c>
      <c r="M33" s="1081">
        <f t="shared" si="8"/>
        <v>77053152</v>
      </c>
      <c r="N33" s="1081">
        <f t="shared" si="8"/>
        <v>0</v>
      </c>
      <c r="O33" s="1081">
        <f t="shared" si="8"/>
        <v>0</v>
      </c>
      <c r="P33" s="1081">
        <f t="shared" si="8"/>
        <v>0</v>
      </c>
      <c r="Q33" s="1081">
        <f t="shared" si="8"/>
        <v>0</v>
      </c>
      <c r="R33" s="1081">
        <f t="shared" si="8"/>
        <v>0</v>
      </c>
      <c r="S33" s="1081">
        <f t="shared" si="2"/>
        <v>78355736</v>
      </c>
      <c r="T33" s="1081">
        <f t="shared" si="8"/>
        <v>6856289</v>
      </c>
      <c r="U33" s="1081"/>
      <c r="V33" s="1081"/>
      <c r="W33" s="1081"/>
      <c r="X33" s="1081"/>
      <c r="Y33" s="1081"/>
      <c r="Z33" s="1081">
        <f>Z9+Z20</f>
        <v>7008434</v>
      </c>
      <c r="AA33" s="1081"/>
      <c r="AB33" s="182" t="e">
        <f aca="true" t="shared" si="9" ref="AB33:AG33">AB9+AB20+AB28+AB32</f>
        <v>#REF!</v>
      </c>
      <c r="AC33" s="182" t="e">
        <f t="shared" si="9"/>
        <v>#REF!</v>
      </c>
      <c r="AD33" s="182" t="e">
        <f t="shared" si="9"/>
        <v>#REF!</v>
      </c>
      <c r="AE33" s="182" t="e">
        <f t="shared" si="9"/>
        <v>#REF!</v>
      </c>
      <c r="AF33" s="182" t="e">
        <f t="shared" si="9"/>
        <v>#REF!</v>
      </c>
      <c r="AG33" s="182" t="e">
        <f t="shared" si="9"/>
        <v>#REF!</v>
      </c>
    </row>
    <row r="34" spans="1:33" s="139" customFormat="1" ht="33" customHeight="1" thickBot="1">
      <c r="A34" s="183" t="s">
        <v>115</v>
      </c>
      <c r="B34" s="1360" t="s">
        <v>189</v>
      </c>
      <c r="C34" s="1360"/>
      <c r="D34" s="1360"/>
      <c r="E34" s="184" t="s">
        <v>190</v>
      </c>
      <c r="F34" s="1041">
        <f>F35+F36</f>
        <v>619055</v>
      </c>
      <c r="G34" s="1041">
        <f aca="true" t="shared" si="10" ref="G34:T34">G35+G36</f>
        <v>0</v>
      </c>
      <c r="H34" s="1041">
        <f t="shared" si="10"/>
        <v>0</v>
      </c>
      <c r="I34" s="1041">
        <f t="shared" si="10"/>
        <v>0</v>
      </c>
      <c r="J34" s="1041">
        <f t="shared" si="10"/>
        <v>0</v>
      </c>
      <c r="K34" s="1041">
        <f t="shared" si="10"/>
        <v>0</v>
      </c>
      <c r="L34" s="1041">
        <v>619055</v>
      </c>
      <c r="M34" s="1041">
        <f t="shared" si="10"/>
        <v>619055</v>
      </c>
      <c r="N34" s="1041">
        <f t="shared" si="10"/>
        <v>0</v>
      </c>
      <c r="O34" s="1041">
        <f t="shared" si="10"/>
        <v>0</v>
      </c>
      <c r="P34" s="1041">
        <f t="shared" si="10"/>
        <v>0</v>
      </c>
      <c r="Q34" s="1041">
        <f t="shared" si="10"/>
        <v>0</v>
      </c>
      <c r="R34" s="1041">
        <f t="shared" si="10"/>
        <v>0</v>
      </c>
      <c r="S34" s="1081">
        <f t="shared" si="2"/>
        <v>619055</v>
      </c>
      <c r="T34" s="1041">
        <f t="shared" si="10"/>
        <v>0</v>
      </c>
      <c r="U34" s="1045"/>
      <c r="V34" s="1045"/>
      <c r="W34" s="1045"/>
      <c r="X34" s="1045"/>
      <c r="Y34" s="1045"/>
      <c r="Z34" s="1105"/>
      <c r="AA34" s="1041"/>
      <c r="AB34" s="76"/>
      <c r="AC34" s="76"/>
      <c r="AD34" s="76"/>
      <c r="AE34" s="76"/>
      <c r="AF34" s="76"/>
      <c r="AG34" s="76"/>
    </row>
    <row r="35" spans="1:33" s="146" customFormat="1" ht="33" customHeight="1">
      <c r="A35" s="185"/>
      <c r="B35" s="141" t="s">
        <v>191</v>
      </c>
      <c r="C35" s="1323" t="s">
        <v>192</v>
      </c>
      <c r="D35" s="1323"/>
      <c r="E35" s="64"/>
      <c r="F35" s="1100"/>
      <c r="G35" s="1101"/>
      <c r="H35" s="1101"/>
      <c r="I35" s="1101"/>
      <c r="J35" s="1101"/>
      <c r="K35" s="1101"/>
      <c r="L35" s="1102"/>
      <c r="M35" s="1100"/>
      <c r="N35" s="1101"/>
      <c r="O35" s="1101"/>
      <c r="P35" s="1101"/>
      <c r="Q35" s="1101"/>
      <c r="R35" s="1101"/>
      <c r="S35" s="1129">
        <f t="shared" si="2"/>
        <v>0</v>
      </c>
      <c r="T35" s="1100"/>
      <c r="U35" s="1101"/>
      <c r="V35" s="1101"/>
      <c r="W35" s="1101"/>
      <c r="X35" s="1101"/>
      <c r="Y35" s="1101"/>
      <c r="Z35" s="1102"/>
      <c r="AA35" s="1100"/>
      <c r="AB35" s="145"/>
      <c r="AC35" s="145"/>
      <c r="AD35" s="145"/>
      <c r="AE35" s="145"/>
      <c r="AF35" s="145"/>
      <c r="AG35" s="145"/>
    </row>
    <row r="36" spans="1:33" s="146" customFormat="1" ht="33" customHeight="1" thickBot="1">
      <c r="A36" s="157"/>
      <c r="B36" s="158" t="s">
        <v>193</v>
      </c>
      <c r="C36" s="1367" t="s">
        <v>493</v>
      </c>
      <c r="D36" s="1367"/>
      <c r="E36" s="186"/>
      <c r="F36" s="1106">
        <v>619055</v>
      </c>
      <c r="G36" s="1107"/>
      <c r="H36" s="1107"/>
      <c r="I36" s="1107"/>
      <c r="J36" s="1107"/>
      <c r="K36" s="1107"/>
      <c r="L36" s="1108">
        <v>619055</v>
      </c>
      <c r="M36" s="1106">
        <v>619055</v>
      </c>
      <c r="N36" s="1107"/>
      <c r="O36" s="1107"/>
      <c r="P36" s="1107"/>
      <c r="Q36" s="1107"/>
      <c r="R36" s="1107"/>
      <c r="S36" s="1131">
        <f t="shared" si="2"/>
        <v>619055</v>
      </c>
      <c r="T36" s="1106"/>
      <c r="U36" s="1107"/>
      <c r="V36" s="1107"/>
      <c r="W36" s="1107"/>
      <c r="X36" s="1107"/>
      <c r="Y36" s="1107"/>
      <c r="Z36" s="1108"/>
      <c r="AA36" s="1106"/>
      <c r="AB36" s="188"/>
      <c r="AC36" s="188"/>
      <c r="AD36" s="188"/>
      <c r="AE36" s="188"/>
      <c r="AF36" s="188"/>
      <c r="AG36" s="188"/>
    </row>
    <row r="37" spans="1:33" s="146" customFormat="1" ht="33" customHeight="1" hidden="1">
      <c r="A37" s="189" t="s">
        <v>124</v>
      </c>
      <c r="B37" s="1362"/>
      <c r="C37" s="1362"/>
      <c r="D37" s="1362"/>
      <c r="E37" s="191"/>
      <c r="F37" s="1109"/>
      <c r="G37" s="1110"/>
      <c r="H37" s="1110"/>
      <c r="I37" s="1110"/>
      <c r="J37" s="1110"/>
      <c r="K37" s="1110"/>
      <c r="L37" s="1111"/>
      <c r="M37" s="1109"/>
      <c r="N37" s="1110"/>
      <c r="O37" s="1110"/>
      <c r="P37" s="1110"/>
      <c r="Q37" s="1110"/>
      <c r="R37" s="1110"/>
      <c r="S37" s="1081">
        <f t="shared" si="2"/>
        <v>0</v>
      </c>
      <c r="T37" s="1109"/>
      <c r="U37" s="1110"/>
      <c r="V37" s="1110"/>
      <c r="W37" s="1110"/>
      <c r="X37" s="1110"/>
      <c r="Y37" s="1110"/>
      <c r="Z37" s="1111"/>
      <c r="AA37" s="1109"/>
      <c r="AB37" s="192" t="e">
        <f aca="true" t="shared" si="11" ref="AB37:AG37">AB33+AB34</f>
        <v>#REF!</v>
      </c>
      <c r="AC37" s="192" t="e">
        <f t="shared" si="11"/>
        <v>#REF!</v>
      </c>
      <c r="AD37" s="192" t="e">
        <f t="shared" si="11"/>
        <v>#REF!</v>
      </c>
      <c r="AE37" s="192" t="e">
        <f t="shared" si="11"/>
        <v>#REF!</v>
      </c>
      <c r="AF37" s="192" t="e">
        <f t="shared" si="11"/>
        <v>#REF!</v>
      </c>
      <c r="AG37" s="192" t="e">
        <f t="shared" si="11"/>
        <v>#REF!</v>
      </c>
    </row>
    <row r="38" spans="1:33" s="146" customFormat="1" ht="33" customHeight="1" hidden="1">
      <c r="A38" s="1363" t="s">
        <v>194</v>
      </c>
      <c r="B38" s="1363"/>
      <c r="C38" s="1363"/>
      <c r="D38" s="1363"/>
      <c r="E38" s="193"/>
      <c r="F38" s="1112"/>
      <c r="G38" s="1113"/>
      <c r="H38" s="1113"/>
      <c r="I38" s="1113"/>
      <c r="J38" s="1107"/>
      <c r="K38" s="1107"/>
      <c r="L38" s="1108"/>
      <c r="M38" s="1112"/>
      <c r="N38" s="1113"/>
      <c r="O38" s="1113"/>
      <c r="P38" s="1113"/>
      <c r="Q38" s="1107"/>
      <c r="R38" s="1107"/>
      <c r="S38" s="1081">
        <f t="shared" si="2"/>
        <v>0</v>
      </c>
      <c r="T38" s="1112"/>
      <c r="U38" s="1113"/>
      <c r="V38" s="1113"/>
      <c r="W38" s="1113"/>
      <c r="X38" s="1107"/>
      <c r="Y38" s="1107"/>
      <c r="Z38" s="1108"/>
      <c r="AA38" s="1112"/>
      <c r="AB38" s="194"/>
      <c r="AC38" s="194"/>
      <c r="AD38" s="194"/>
      <c r="AE38" s="188"/>
      <c r="AF38" s="188"/>
      <c r="AG38" s="188"/>
    </row>
    <row r="39" spans="1:33" s="146" customFormat="1" ht="43.5" customHeight="1" thickBot="1">
      <c r="A39" s="1327" t="s">
        <v>195</v>
      </c>
      <c r="B39" s="1327"/>
      <c r="C39" s="1327"/>
      <c r="D39" s="1327"/>
      <c r="E39" s="110"/>
      <c r="F39" s="1099">
        <f>F33+F34</f>
        <v>84528496</v>
      </c>
      <c r="G39" s="1099">
        <f aca="true" t="shared" si="12" ref="G39:T39">G33+G34</f>
        <v>0</v>
      </c>
      <c r="H39" s="1099">
        <f t="shared" si="12"/>
        <v>0</v>
      </c>
      <c r="I39" s="1099">
        <f t="shared" si="12"/>
        <v>0</v>
      </c>
      <c r="J39" s="1099">
        <f t="shared" si="12"/>
        <v>0</v>
      </c>
      <c r="K39" s="1099">
        <f t="shared" si="12"/>
        <v>0</v>
      </c>
      <c r="L39" s="1099">
        <f>L33+L34</f>
        <v>85983225</v>
      </c>
      <c r="M39" s="1099">
        <f t="shared" si="12"/>
        <v>77672207</v>
      </c>
      <c r="N39" s="1099">
        <f t="shared" si="12"/>
        <v>0</v>
      </c>
      <c r="O39" s="1099">
        <f t="shared" si="12"/>
        <v>0</v>
      </c>
      <c r="P39" s="1099">
        <f t="shared" si="12"/>
        <v>0</v>
      </c>
      <c r="Q39" s="1099">
        <f t="shared" si="12"/>
        <v>0</v>
      </c>
      <c r="R39" s="1099">
        <f t="shared" si="12"/>
        <v>0</v>
      </c>
      <c r="S39" s="1081">
        <f t="shared" si="2"/>
        <v>78974791</v>
      </c>
      <c r="T39" s="1099">
        <f t="shared" si="12"/>
        <v>6856289</v>
      </c>
      <c r="U39" s="1099"/>
      <c r="V39" s="1099"/>
      <c r="W39" s="1099"/>
      <c r="X39" s="1099"/>
      <c r="Y39" s="1099"/>
      <c r="Z39" s="1099">
        <f>Z33+Z34</f>
        <v>7008434</v>
      </c>
      <c r="AA39" s="1099"/>
      <c r="AB39" s="161" t="e">
        <f aca="true" t="shared" si="13" ref="AB39:AG39">AB37+AB38</f>
        <v>#REF!</v>
      </c>
      <c r="AC39" s="161" t="e">
        <f t="shared" si="13"/>
        <v>#REF!</v>
      </c>
      <c r="AD39" s="161" t="e">
        <f t="shared" si="13"/>
        <v>#REF!</v>
      </c>
      <c r="AE39" s="161" t="e">
        <f t="shared" si="13"/>
        <v>#REF!</v>
      </c>
      <c r="AF39" s="161" t="e">
        <f t="shared" si="13"/>
        <v>#REF!</v>
      </c>
      <c r="AG39" s="161" t="e">
        <f t="shared" si="13"/>
        <v>#REF!</v>
      </c>
    </row>
    <row r="40" spans="1:32" s="146" customFormat="1" ht="19.5" customHeight="1">
      <c r="A40" s="195"/>
      <c r="B40" s="130"/>
      <c r="C40" s="195"/>
      <c r="D40" s="195"/>
      <c r="E40" s="195"/>
      <c r="F40" s="196"/>
      <c r="G40" s="196"/>
      <c r="H40" s="196"/>
      <c r="I40" s="196"/>
      <c r="J40" s="196"/>
      <c r="K40" s="196"/>
      <c r="L40" s="196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8"/>
      <c r="AB40" s="198"/>
      <c r="AC40" s="198"/>
      <c r="AD40" s="198"/>
      <c r="AE40" s="198"/>
      <c r="AF40" s="198"/>
    </row>
    <row r="41" spans="1:32" s="146" customFormat="1" ht="19.5" customHeight="1">
      <c r="A41" s="195"/>
      <c r="B41" s="130"/>
      <c r="C41" s="195"/>
      <c r="D41" s="195"/>
      <c r="E41" s="195"/>
      <c r="F41" s="196"/>
      <c r="G41" s="196"/>
      <c r="H41" s="196"/>
      <c r="I41" s="196"/>
      <c r="J41" s="196"/>
      <c r="K41" s="196"/>
      <c r="L41" s="196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9"/>
      <c r="AB41" s="199"/>
      <c r="AC41" s="199"/>
      <c r="AD41" s="199"/>
      <c r="AE41" s="199"/>
      <c r="AF41" s="199"/>
    </row>
    <row r="42" spans="1:32" s="146" customFormat="1" ht="19.5" customHeight="1">
      <c r="A42" s="195"/>
      <c r="B42" s="130"/>
      <c r="C42" s="1364" t="s">
        <v>196</v>
      </c>
      <c r="D42" s="1364"/>
      <c r="E42" s="1364"/>
      <c r="F42" s="1364"/>
      <c r="G42" s="1364"/>
      <c r="H42" s="1364"/>
      <c r="I42" s="1364"/>
      <c r="J42" s="1364"/>
      <c r="K42" s="1364"/>
      <c r="L42" s="1364"/>
      <c r="M42" s="1364"/>
      <c r="N42" s="1364"/>
      <c r="O42" s="1364"/>
      <c r="P42" s="1364"/>
      <c r="Q42" s="1364"/>
      <c r="R42" s="1364"/>
      <c r="S42" s="1364"/>
      <c r="T42" s="1364"/>
      <c r="U42" s="200"/>
      <c r="V42" s="200"/>
      <c r="W42" s="200"/>
      <c r="X42" s="200"/>
      <c r="Y42" s="200"/>
      <c r="Z42" s="200"/>
      <c r="AA42" s="201"/>
      <c r="AB42" s="201"/>
      <c r="AC42" s="201"/>
      <c r="AD42" s="201"/>
      <c r="AE42" s="201"/>
      <c r="AF42" s="202"/>
    </row>
    <row r="43" spans="1:32" s="146" customFormat="1" ht="19.5" customHeight="1" thickBot="1">
      <c r="A43" s="203" t="s">
        <v>197</v>
      </c>
      <c r="B43" s="203"/>
      <c r="F43" s="204"/>
      <c r="G43" s="204"/>
      <c r="H43" s="204"/>
      <c r="I43" s="204"/>
      <c r="J43" s="204"/>
      <c r="K43" s="204"/>
      <c r="L43" s="204"/>
      <c r="M43" s="205"/>
      <c r="N43" s="205"/>
      <c r="O43" s="205"/>
      <c r="P43" s="205"/>
      <c r="Q43" s="205"/>
      <c r="R43" s="205"/>
      <c r="S43" s="205"/>
      <c r="T43" s="206">
        <v>0</v>
      </c>
      <c r="U43" s="206"/>
      <c r="V43" s="206"/>
      <c r="W43" s="206"/>
      <c r="X43" s="206"/>
      <c r="Y43" s="206"/>
      <c r="Z43" s="206"/>
      <c r="AA43" s="207"/>
      <c r="AB43" s="207"/>
      <c r="AC43" s="207"/>
      <c r="AD43" s="207"/>
      <c r="AE43" s="207"/>
      <c r="AF43" s="208"/>
    </row>
    <row r="44" spans="1:33" ht="52.5" customHeight="1" thickBot="1">
      <c r="A44" s="209">
        <v>1</v>
      </c>
      <c r="B44" s="1365" t="s">
        <v>198</v>
      </c>
      <c r="C44" s="1365"/>
      <c r="D44" s="1365"/>
      <c r="E44" s="1132"/>
      <c r="F44" s="1133">
        <v>-20103766</v>
      </c>
      <c r="G44" s="1133">
        <f>'1.sz.m-önk.össze.bev'!G58-'1 .sz.m.önk.össz.kiad.'!G33</f>
        <v>0</v>
      </c>
      <c r="H44" s="1133">
        <f>'1.sz.m-önk.össze.bev'!H58-'1 .sz.m.önk.össz.kiad.'!H33</f>
        <v>0</v>
      </c>
      <c r="I44" s="1133">
        <f>'1.sz.m-önk.össze.bev'!I58-'1 .sz.m.önk.össz.kiad.'!I33</f>
        <v>0</v>
      </c>
      <c r="J44" s="1133">
        <f>'1.sz.m-önk.össze.bev'!J58-'1 .sz.m.önk.össz.kiad.'!J33</f>
        <v>0</v>
      </c>
      <c r="K44" s="1133">
        <f>'1.sz.m-önk.össze.bev'!K58-'1 .sz.m.önk.össz.kiad.'!K33</f>
        <v>0</v>
      </c>
      <c r="L44" s="1133">
        <f>'1.sz.m-önk.össze.bev'!L58-'1 .sz.m.önk.össz.kiad.'!L33</f>
        <v>-20103766</v>
      </c>
      <c r="M44" s="1133">
        <f>'1.sz.m-önk.össze.bev'!M58-'1 .sz.m.önk.össz.kiad.'!M33</f>
        <v>-20103766</v>
      </c>
      <c r="N44" s="1133">
        <f>'1.sz.m-önk.össze.bev'!N58-'1 .sz.m.önk.össz.kiad.'!N33</f>
        <v>0</v>
      </c>
      <c r="O44" s="1133">
        <f>'1.sz.m-önk.össze.bev'!O58-'1 .sz.m.önk.össz.kiad.'!O33</f>
        <v>0</v>
      </c>
      <c r="P44" s="1133">
        <f>'1.sz.m-önk.össze.bev'!P58-'1 .sz.m.önk.össz.kiad.'!P33</f>
        <v>0</v>
      </c>
      <c r="Q44" s="1133">
        <f>'1.sz.m-önk.össze.bev'!Q58-'1 .sz.m.önk.össz.kiad.'!Q33</f>
        <v>0</v>
      </c>
      <c r="R44" s="1133">
        <f>'1.sz.m-önk.össze.bev'!R58-'1 .sz.m.önk.össz.kiad.'!R33</f>
        <v>0</v>
      </c>
      <c r="S44" s="1133">
        <f>'1.sz.m-önk.össze.bev'!S58-'1 .sz.m.önk.össz.kiad.'!S33</f>
        <v>-20103766</v>
      </c>
      <c r="T44" s="1133">
        <f>'1.sz.m-önk.össze.bev'!T58-'1 .sz.m.önk.össz.kiad.'!T33</f>
        <v>0</v>
      </c>
      <c r="U44" s="1133" t="e">
        <f>'1.sz.m-önk.össze.bev'!U58-'1 .sz.m.önk.össz.kiad.'!U33</f>
        <v>#REF!</v>
      </c>
      <c r="V44" s="1133" t="e">
        <f>'1.sz.m-önk.össze.bev'!V58-'1 .sz.m.önk.össz.kiad.'!V33</f>
        <v>#REF!</v>
      </c>
      <c r="W44" s="1133" t="e">
        <f>'1.sz.m-önk.össze.bev'!W58-'1 .sz.m.önk.össz.kiad.'!W33</f>
        <v>#REF!</v>
      </c>
      <c r="X44" s="1133" t="e">
        <f>'1.sz.m-önk.össze.bev'!X58-'1 .sz.m.önk.össz.kiad.'!X33</f>
        <v>#REF!</v>
      </c>
      <c r="Y44" s="1133" t="e">
        <f>'1.sz.m-önk.össze.bev'!Y58-'1 .sz.m.önk.össz.kiad.'!Y33</f>
        <v>#REF!</v>
      </c>
      <c r="Z44" s="1133">
        <f>'1.sz.m-önk.össze.bev'!Z58-'1 .sz.m.önk.össz.kiad.'!Z33</f>
        <v>0</v>
      </c>
      <c r="AA44" s="1133">
        <f>'1.sz.m-önk.össze.bev'!AA58-'1 .sz.m.önk.össz.kiad.'!AA33</f>
        <v>0</v>
      </c>
      <c r="AB44" s="210" t="e">
        <f>#REF!-'1 .sz.m.önk.össz.kiad.'!AB33</f>
        <v>#REF!</v>
      </c>
      <c r="AC44" s="210" t="e">
        <f>#REF!-'1 .sz.m.önk.össz.kiad.'!AC33</f>
        <v>#REF!</v>
      </c>
      <c r="AD44" s="210" t="e">
        <f>#REF!-'1 .sz.m.önk.össz.kiad.'!AD33</f>
        <v>#REF!</v>
      </c>
      <c r="AE44" s="210" t="e">
        <f>#REF!-'1 .sz.m.önk.össz.kiad.'!AE33</f>
        <v>#REF!</v>
      </c>
      <c r="AF44" s="210" t="e">
        <f>#REF!-'1 .sz.m.önk.össz.kiad.'!AF33</f>
        <v>#REF!</v>
      </c>
      <c r="AG44" s="210" t="e">
        <f>#REF!-'1 .sz.m.önk.össz.kiad.'!AG33</f>
        <v>#REF!</v>
      </c>
    </row>
    <row r="45" spans="1:26" ht="18.75" customHeight="1">
      <c r="A45" s="211"/>
      <c r="B45" s="212"/>
      <c r="C45" s="1134"/>
      <c r="D45" s="1134"/>
      <c r="E45" s="1134"/>
      <c r="F45" s="213"/>
      <c r="G45" s="213"/>
      <c r="H45" s="213"/>
      <c r="I45" s="213"/>
      <c r="J45" s="213"/>
      <c r="K45" s="213"/>
      <c r="L45" s="213"/>
      <c r="M45" s="1135"/>
      <c r="N45" s="1135"/>
      <c r="O45" s="1135"/>
      <c r="P45" s="1135"/>
      <c r="Q45" s="1135"/>
      <c r="R45" s="1135"/>
      <c r="S45" s="1135"/>
      <c r="T45" s="1136">
        <v>0</v>
      </c>
      <c r="U45" s="1136"/>
      <c r="V45" s="1136"/>
      <c r="W45" s="1136"/>
      <c r="X45" s="1136"/>
      <c r="Y45" s="1136"/>
      <c r="Z45" s="1136"/>
    </row>
    <row r="46" spans="1:26" ht="15.75" customHeight="1">
      <c r="A46" s="211"/>
      <c r="B46" s="212"/>
      <c r="C46" s="1354"/>
      <c r="D46" s="1354"/>
      <c r="E46" s="1354"/>
      <c r="F46" s="1354"/>
      <c r="G46" s="1354"/>
      <c r="H46" s="1354"/>
      <c r="I46" s="1354"/>
      <c r="J46" s="1354"/>
      <c r="K46" s="1354"/>
      <c r="L46" s="1354"/>
      <c r="M46" s="1354"/>
      <c r="N46" s="1354"/>
      <c r="O46" s="1354"/>
      <c r="P46" s="1354"/>
      <c r="Q46" s="1354"/>
      <c r="R46" s="1354"/>
      <c r="S46" s="1354"/>
      <c r="T46" s="1354"/>
      <c r="U46" s="214"/>
      <c r="V46" s="214"/>
      <c r="W46" s="214"/>
      <c r="X46" s="214"/>
      <c r="Y46" s="214"/>
      <c r="Z46" s="214"/>
    </row>
    <row r="47" spans="1:26" ht="16.5" customHeight="1" thickBot="1">
      <c r="A47" s="203" t="s">
        <v>199</v>
      </c>
      <c r="B47" s="212"/>
      <c r="C47" s="1366"/>
      <c r="D47" s="1366"/>
      <c r="E47" s="1137"/>
      <c r="F47" s="1134"/>
      <c r="G47" s="1134"/>
      <c r="H47" s="1134"/>
      <c r="I47" s="1134"/>
      <c r="J47" s="1134"/>
      <c r="K47" s="1134"/>
      <c r="L47" s="1134"/>
      <c r="M47" s="1135"/>
      <c r="N47" s="1135"/>
      <c r="O47" s="1135"/>
      <c r="P47" s="1135"/>
      <c r="Q47" s="1135"/>
      <c r="R47" s="1135"/>
      <c r="S47" s="1135"/>
      <c r="T47" s="1136"/>
      <c r="U47" s="1136"/>
      <c r="V47" s="1136"/>
      <c r="W47" s="1136"/>
      <c r="X47" s="1136"/>
      <c r="Y47" s="1136"/>
      <c r="Z47" s="1136"/>
    </row>
    <row r="48" spans="1:33" ht="27.75" customHeight="1">
      <c r="A48" s="1281" t="s">
        <v>15</v>
      </c>
      <c r="B48" s="1345" t="s">
        <v>569</v>
      </c>
      <c r="C48" s="1346"/>
      <c r="D48" s="1347"/>
      <c r="E48" s="1138"/>
      <c r="F48" s="1292">
        <f>'2.sz.m.összehasonlító'!B15</f>
        <v>15508821</v>
      </c>
      <c r="G48" s="1292" t="str">
        <f>'2.sz.m.összehasonlító'!I15</f>
        <v>Működési hitelek törlesztése</v>
      </c>
      <c r="H48" s="1292">
        <f>'2.sz.m.összehasonlító'!J15</f>
        <v>0</v>
      </c>
      <c r="I48" s="1292">
        <f>'2.sz.m.összehasonlító'!K15</f>
        <v>0</v>
      </c>
      <c r="J48" s="1292">
        <f>'2.sz.m.összehasonlító'!L15</f>
        <v>0</v>
      </c>
      <c r="K48" s="1292">
        <f>'2.sz.m.összehasonlító'!M15</f>
        <v>0</v>
      </c>
      <c r="L48" s="1292">
        <f>'2.sz.m.összehasonlító'!H15</f>
        <v>15508821</v>
      </c>
      <c r="M48" s="1292">
        <f>'2.sz.m.összehasonlító'!B15</f>
        <v>15508821</v>
      </c>
      <c r="N48" s="1292">
        <f>'2.sz.m.összehasonlító'!P15</f>
        <v>0</v>
      </c>
      <c r="O48" s="1292">
        <f>'2.sz.m.összehasonlító'!Q15</f>
        <v>0</v>
      </c>
      <c r="P48" s="1292">
        <f>'2.sz.m.összehasonlító'!R15</f>
        <v>0</v>
      </c>
      <c r="Q48" s="1292">
        <f>'2.sz.m.összehasonlító'!S15</f>
        <v>0</v>
      </c>
      <c r="R48" s="1292">
        <f>'2.sz.m.összehasonlító'!T15</f>
        <v>0</v>
      </c>
      <c r="S48" s="1292">
        <f>'2.sz.m.összehasonlító'!H15</f>
        <v>15508821</v>
      </c>
      <c r="T48" s="1139"/>
      <c r="U48" s="1139"/>
      <c r="V48" s="1139"/>
      <c r="W48" s="1139"/>
      <c r="X48" s="1139"/>
      <c r="Y48" s="1139"/>
      <c r="Z48" s="1139"/>
      <c r="AA48" s="1139"/>
      <c r="AB48" s="215" t="e">
        <f>#REF!</f>
        <v>#REF!</v>
      </c>
      <c r="AC48" s="215" t="e">
        <f>#REF!</f>
        <v>#REF!</v>
      </c>
      <c r="AD48" s="215" t="e">
        <f>#REF!</f>
        <v>#REF!</v>
      </c>
      <c r="AE48" s="215" t="e">
        <f>#REF!</f>
        <v>#REF!</v>
      </c>
      <c r="AF48" s="215" t="e">
        <f>#REF!</f>
        <v>#REF!</v>
      </c>
      <c r="AG48" s="215" t="e">
        <f>#REF!</f>
        <v>#REF!</v>
      </c>
    </row>
    <row r="49" spans="1:33" ht="27.75" customHeight="1">
      <c r="A49" s="1282" t="s">
        <v>170</v>
      </c>
      <c r="B49" s="1348" t="s">
        <v>570</v>
      </c>
      <c r="C49" s="1349"/>
      <c r="D49" s="1350"/>
      <c r="E49" s="1140"/>
      <c r="F49" s="1293">
        <f>'2.sz.m.összehasonlító'!B28</f>
        <v>5214000</v>
      </c>
      <c r="G49" s="1293"/>
      <c r="H49" s="1293"/>
      <c r="I49" s="1293"/>
      <c r="J49" s="1293"/>
      <c r="K49" s="1293"/>
      <c r="L49" s="1293">
        <f>'2.sz.m.összehasonlító'!H28</f>
        <v>5214000</v>
      </c>
      <c r="M49" s="1293">
        <f>'2.sz.m.összehasonlító'!B28</f>
        <v>5214000</v>
      </c>
      <c r="N49" s="1293"/>
      <c r="O49" s="1293"/>
      <c r="P49" s="1293"/>
      <c r="Q49" s="1293"/>
      <c r="R49" s="1293"/>
      <c r="S49" s="1293">
        <f>'2.sz.m.összehasonlító'!H28</f>
        <v>5214000</v>
      </c>
      <c r="T49" s="1141"/>
      <c r="U49" s="1141"/>
      <c r="V49" s="1141"/>
      <c r="W49" s="1141"/>
      <c r="X49" s="1141"/>
      <c r="Y49" s="1141"/>
      <c r="Z49" s="1141"/>
      <c r="AA49" s="1141"/>
      <c r="AB49" s="216"/>
      <c r="AC49" s="216"/>
      <c r="AD49" s="216"/>
      <c r="AE49" s="216"/>
      <c r="AF49" s="216"/>
      <c r="AG49" s="216"/>
    </row>
    <row r="50" spans="1:33" ht="27.75" customHeight="1" thickBot="1">
      <c r="A50" s="1283" t="s">
        <v>75</v>
      </c>
      <c r="B50" s="1357" t="s">
        <v>571</v>
      </c>
      <c r="C50" s="1358"/>
      <c r="D50" s="1359"/>
      <c r="E50" s="1142"/>
      <c r="F50" s="1291">
        <f>F48+F49</f>
        <v>20722821</v>
      </c>
      <c r="G50" s="1291" t="e">
        <f aca="true" t="shared" si="14" ref="G50:S50">G48+G49</f>
        <v>#VALUE!</v>
      </c>
      <c r="H50" s="1291">
        <f t="shared" si="14"/>
        <v>0</v>
      </c>
      <c r="I50" s="1291">
        <f t="shared" si="14"/>
        <v>0</v>
      </c>
      <c r="J50" s="1291">
        <f t="shared" si="14"/>
        <v>0</v>
      </c>
      <c r="K50" s="1291">
        <f t="shared" si="14"/>
        <v>0</v>
      </c>
      <c r="L50" s="1291">
        <f t="shared" si="14"/>
        <v>20722821</v>
      </c>
      <c r="M50" s="1291">
        <f t="shared" si="14"/>
        <v>20722821</v>
      </c>
      <c r="N50" s="1291">
        <f t="shared" si="14"/>
        <v>0</v>
      </c>
      <c r="O50" s="1291">
        <f t="shared" si="14"/>
        <v>0</v>
      </c>
      <c r="P50" s="1291">
        <f t="shared" si="14"/>
        <v>0</v>
      </c>
      <c r="Q50" s="1291">
        <f t="shared" si="14"/>
        <v>0</v>
      </c>
      <c r="R50" s="1291">
        <f t="shared" si="14"/>
        <v>0</v>
      </c>
      <c r="S50" s="1291">
        <f t="shared" si="14"/>
        <v>20722821</v>
      </c>
      <c r="T50" s="1143"/>
      <c r="U50" s="1143"/>
      <c r="V50" s="1143"/>
      <c r="W50" s="1143"/>
      <c r="X50" s="1143"/>
      <c r="Y50" s="1143"/>
      <c r="Z50" s="1143"/>
      <c r="AA50" s="1143"/>
      <c r="AB50" s="217" t="e">
        <f aca="true" t="shared" si="15" ref="AB50:AG50">AB48+AB49</f>
        <v>#REF!</v>
      </c>
      <c r="AC50" s="217" t="e">
        <f t="shared" si="15"/>
        <v>#REF!</v>
      </c>
      <c r="AD50" s="217" t="e">
        <f t="shared" si="15"/>
        <v>#REF!</v>
      </c>
      <c r="AE50" s="217" t="e">
        <f t="shared" si="15"/>
        <v>#REF!</v>
      </c>
      <c r="AF50" s="217" t="e">
        <f t="shared" si="15"/>
        <v>#REF!</v>
      </c>
      <c r="AG50" s="217" t="e">
        <f t="shared" si="15"/>
        <v>#REF!</v>
      </c>
    </row>
    <row r="51" spans="1:27" ht="15.75">
      <c r="A51" s="211"/>
      <c r="B51" s="212"/>
      <c r="C51" s="1144"/>
      <c r="D51" s="1145"/>
      <c r="E51" s="1145"/>
      <c r="F51" s="1146"/>
      <c r="G51" s="1146"/>
      <c r="H51" s="1146"/>
      <c r="I51" s="1146"/>
      <c r="J51" s="1146"/>
      <c r="K51" s="1146"/>
      <c r="L51" s="1146"/>
      <c r="M51" s="1135"/>
      <c r="N51" s="1135"/>
      <c r="O51" s="1135"/>
      <c r="P51" s="1135"/>
      <c r="Q51" s="1135"/>
      <c r="R51" s="1135"/>
      <c r="S51" s="1135"/>
      <c r="T51" s="1136"/>
      <c r="U51" s="1136"/>
      <c r="V51" s="1136"/>
      <c r="W51" s="1136"/>
      <c r="X51" s="1136"/>
      <c r="Y51" s="1136"/>
      <c r="Z51" s="1136"/>
      <c r="AA51" s="1147"/>
    </row>
    <row r="52" spans="1:26" ht="15.75" customHeight="1">
      <c r="A52" s="211"/>
      <c r="B52" s="212"/>
      <c r="C52" s="1354"/>
      <c r="D52" s="1354"/>
      <c r="E52" s="1354"/>
      <c r="F52" s="1354"/>
      <c r="G52" s="1354"/>
      <c r="H52" s="1354"/>
      <c r="I52" s="1354"/>
      <c r="J52" s="1354"/>
      <c r="K52" s="1354"/>
      <c r="L52" s="1354"/>
      <c r="M52" s="1354"/>
      <c r="N52" s="1354"/>
      <c r="O52" s="1354"/>
      <c r="P52" s="1354"/>
      <c r="Q52" s="1354"/>
      <c r="R52" s="1354"/>
      <c r="S52" s="1354"/>
      <c r="T52" s="1354"/>
      <c r="U52" s="214"/>
      <c r="V52" s="214"/>
      <c r="W52" s="214"/>
      <c r="X52" s="214"/>
      <c r="Y52" s="214"/>
      <c r="Z52" s="214"/>
    </row>
    <row r="53" spans="1:26" ht="16.5" customHeight="1" thickBot="1">
      <c r="A53" s="203" t="s">
        <v>200</v>
      </c>
      <c r="B53" s="1148"/>
      <c r="C53" s="1361"/>
      <c r="D53" s="1361"/>
      <c r="E53" s="1137"/>
      <c r="F53" s="1134"/>
      <c r="G53" s="1134"/>
      <c r="H53" s="1134"/>
      <c r="I53" s="1134"/>
      <c r="J53" s="1134"/>
      <c r="K53" s="1134"/>
      <c r="L53" s="1134"/>
      <c r="M53" s="1135"/>
      <c r="N53" s="1135"/>
      <c r="O53" s="1135"/>
      <c r="P53" s="1135"/>
      <c r="Q53" s="1135"/>
      <c r="R53" s="1135"/>
      <c r="S53" s="1135"/>
      <c r="T53" s="1136"/>
      <c r="U53" s="1136"/>
      <c r="V53" s="1136"/>
      <c r="W53" s="1136"/>
      <c r="X53" s="1136"/>
      <c r="Y53" s="1136"/>
      <c r="Z53" s="1136"/>
    </row>
    <row r="54" spans="1:33" ht="27.75" customHeight="1">
      <c r="A54" s="1281" t="s">
        <v>15</v>
      </c>
      <c r="B54" s="1345" t="s">
        <v>572</v>
      </c>
      <c r="C54" s="1346"/>
      <c r="D54" s="1347"/>
      <c r="E54" s="1138"/>
      <c r="F54" s="1149">
        <f>'1.sz.m-önk.össze.bev'!F61</f>
        <v>0</v>
      </c>
      <c r="G54" s="1149">
        <f>'1.sz.m-önk.össze.bev'!G61</f>
        <v>0</v>
      </c>
      <c r="H54" s="1149">
        <f>'1.sz.m-önk.össze.bev'!H61</f>
        <v>0</v>
      </c>
      <c r="I54" s="1149">
        <f>'1.sz.m-önk.össze.bev'!I61</f>
        <v>0</v>
      </c>
      <c r="J54" s="1149">
        <f>'1.sz.m-önk.össze.bev'!J61</f>
        <v>0</v>
      </c>
      <c r="K54" s="1149">
        <f>'1.sz.m-önk.össze.bev'!K61</f>
        <v>0</v>
      </c>
      <c r="L54" s="1149">
        <f>'1.sz.m-önk.össze.bev'!L61</f>
        <v>0</v>
      </c>
      <c r="M54" s="1149">
        <f>'1.sz.m-önk.össze.bev'!M61</f>
        <v>0</v>
      </c>
      <c r="N54" s="1149">
        <f>'1.sz.m-önk.össze.bev'!N61</f>
        <v>0</v>
      </c>
      <c r="O54" s="1149">
        <f>'1.sz.m-önk.össze.bev'!O61</f>
        <v>0</v>
      </c>
      <c r="P54" s="1149">
        <f>'1.sz.m-önk.össze.bev'!P61</f>
        <v>0</v>
      </c>
      <c r="Q54" s="1149">
        <f>'1.sz.m-önk.össze.bev'!Q61</f>
        <v>0</v>
      </c>
      <c r="R54" s="1149">
        <f>'1.sz.m-önk.össze.bev'!R61</f>
        <v>0</v>
      </c>
      <c r="S54" s="1149">
        <f>'1.sz.m-önk.össze.bev'!S61</f>
        <v>0</v>
      </c>
      <c r="T54" s="1149">
        <f>'1.sz.m-önk.össze.bev'!T61</f>
        <v>0</v>
      </c>
      <c r="U54" s="1149">
        <f>'1.sz.m-önk.össze.bev'!U61</f>
        <v>0</v>
      </c>
      <c r="V54" s="1149">
        <f>'1.sz.m-önk.össze.bev'!V61</f>
        <v>0</v>
      </c>
      <c r="W54" s="1149">
        <f>'1.sz.m-önk.össze.bev'!W61</f>
        <v>0</v>
      </c>
      <c r="X54" s="1149">
        <f>'1.sz.m-önk.össze.bev'!X61</f>
        <v>0</v>
      </c>
      <c r="Y54" s="1149">
        <f>'1.sz.m-önk.össze.bev'!Y61</f>
        <v>0</v>
      </c>
      <c r="Z54" s="1149">
        <f>'1.sz.m-önk.össze.bev'!Z61</f>
        <v>0</v>
      </c>
      <c r="AA54" s="1149">
        <f>'1.sz.m-önk.össze.bev'!AA61</f>
        <v>0</v>
      </c>
      <c r="AB54" s="1149">
        <f>'1.sz.m-önk.össze.bev'!AB61</f>
        <v>0</v>
      </c>
      <c r="AC54" s="1149">
        <f>'1.sz.m-önk.össze.bev'!AC61</f>
        <v>0</v>
      </c>
      <c r="AD54" s="1149">
        <f>'1.sz.m-önk.össze.bev'!AD61</f>
        <v>0</v>
      </c>
      <c r="AE54" s="1149">
        <f>'1.sz.m-önk.össze.bev'!AE61</f>
        <v>0</v>
      </c>
      <c r="AF54" s="1149">
        <f>'1.sz.m-önk.össze.bev'!AF61</f>
        <v>0</v>
      </c>
      <c r="AG54" s="1149">
        <f>'1.sz.m-önk.össze.bev'!AG61</f>
        <v>0</v>
      </c>
    </row>
    <row r="55" spans="1:33" ht="27.75" customHeight="1">
      <c r="A55" s="1282" t="s">
        <v>170</v>
      </c>
      <c r="B55" s="1348" t="s">
        <v>573</v>
      </c>
      <c r="C55" s="1349"/>
      <c r="D55" s="1350"/>
      <c r="E55" s="1140"/>
      <c r="F55" s="1150">
        <f>'1.sz.m-önk.össze.bev'!L60</f>
        <v>0</v>
      </c>
      <c r="G55" s="1150">
        <f>'1.sz.m-önk.össze.bev'!M60</f>
        <v>0</v>
      </c>
      <c r="H55" s="1150">
        <f>'1.sz.m-önk.össze.bev'!N60</f>
        <v>0</v>
      </c>
      <c r="I55" s="1150">
        <f>'1.sz.m-önk.össze.bev'!O60</f>
        <v>0</v>
      </c>
      <c r="J55" s="1150">
        <f>'1.sz.m-önk.össze.bev'!P60</f>
        <v>0</v>
      </c>
      <c r="K55" s="1150">
        <f>'1.sz.m-önk.össze.bev'!Q60</f>
        <v>0</v>
      </c>
      <c r="L55" s="1150">
        <f>'1.sz.m-önk.össze.bev'!R60</f>
        <v>0</v>
      </c>
      <c r="M55" s="1150">
        <f>'1.sz.m-önk.össze.bev'!S60</f>
        <v>0</v>
      </c>
      <c r="N55" s="1150">
        <f>'1.sz.m-önk.össze.bev'!T60</f>
        <v>0</v>
      </c>
      <c r="O55" s="1150">
        <f>'1.sz.m-önk.össze.bev'!U60</f>
        <v>0</v>
      </c>
      <c r="P55" s="1150">
        <f>'1.sz.m-önk.össze.bev'!V60</f>
        <v>0</v>
      </c>
      <c r="Q55" s="1150">
        <f>'1.sz.m-önk.össze.bev'!W60</f>
        <v>0</v>
      </c>
      <c r="R55" s="1150">
        <f>'1.sz.m-önk.össze.bev'!X60</f>
        <v>0</v>
      </c>
      <c r="S55" s="1150">
        <f>'1.sz.m-önk.össze.bev'!Y60</f>
        <v>0</v>
      </c>
      <c r="T55" s="1150">
        <f>'1.sz.m-önk.össze.bev'!Z60</f>
        <v>0</v>
      </c>
      <c r="U55" s="1150">
        <f>'1.sz.m-önk.össze.bev'!AA60</f>
        <v>0</v>
      </c>
      <c r="V55" s="1150">
        <f>'1.sz.m-önk.össze.bev'!AB60</f>
        <v>0</v>
      </c>
      <c r="W55" s="1150">
        <f>'1.sz.m-önk.össze.bev'!AC60</f>
        <v>0</v>
      </c>
      <c r="X55" s="1150">
        <f>'1.sz.m-önk.össze.bev'!AD60</f>
        <v>0</v>
      </c>
      <c r="Y55" s="1150">
        <f>'1.sz.m-önk.össze.bev'!AE60</f>
        <v>0</v>
      </c>
      <c r="Z55" s="1150">
        <f>'1.sz.m-önk.össze.bev'!AF60</f>
        <v>0</v>
      </c>
      <c r="AA55" s="1150">
        <f>'1.sz.m-önk.össze.bev'!AG60</f>
        <v>0</v>
      </c>
      <c r="AB55" s="218" t="e">
        <f>#REF!</f>
        <v>#REF!</v>
      </c>
      <c r="AC55" s="218" t="e">
        <f>#REF!</f>
        <v>#REF!</v>
      </c>
      <c r="AD55" s="218" t="e">
        <f>#REF!</f>
        <v>#REF!</v>
      </c>
      <c r="AE55" s="218" t="e">
        <f>#REF!</f>
        <v>#REF!</v>
      </c>
      <c r="AF55" s="218" t="e">
        <f>#REF!</f>
        <v>#REF!</v>
      </c>
      <c r="AG55" s="218" t="e">
        <f>#REF!</f>
        <v>#REF!</v>
      </c>
    </row>
    <row r="56" spans="1:33" ht="27.75" customHeight="1" thickBot="1">
      <c r="A56" s="1283" t="s">
        <v>75</v>
      </c>
      <c r="B56" s="1351" t="s">
        <v>574</v>
      </c>
      <c r="C56" s="1352"/>
      <c r="D56" s="1353"/>
      <c r="E56" s="1151"/>
      <c r="F56" s="1152">
        <f>F54+F55</f>
        <v>0</v>
      </c>
      <c r="G56" s="1152">
        <f aca="true" t="shared" si="16" ref="G56:AA56">G54+G55</f>
        <v>0</v>
      </c>
      <c r="H56" s="1152">
        <f t="shared" si="16"/>
        <v>0</v>
      </c>
      <c r="I56" s="1152">
        <f t="shared" si="16"/>
        <v>0</v>
      </c>
      <c r="J56" s="1152">
        <f t="shared" si="16"/>
        <v>0</v>
      </c>
      <c r="K56" s="1152">
        <f t="shared" si="16"/>
        <v>0</v>
      </c>
      <c r="L56" s="1152">
        <f t="shared" si="16"/>
        <v>0</v>
      </c>
      <c r="M56" s="1152">
        <f t="shared" si="16"/>
        <v>0</v>
      </c>
      <c r="N56" s="1152">
        <f t="shared" si="16"/>
        <v>0</v>
      </c>
      <c r="O56" s="1152">
        <f t="shared" si="16"/>
        <v>0</v>
      </c>
      <c r="P56" s="1152">
        <f t="shared" si="16"/>
        <v>0</v>
      </c>
      <c r="Q56" s="1152">
        <f t="shared" si="16"/>
        <v>0</v>
      </c>
      <c r="R56" s="1152">
        <f t="shared" si="16"/>
        <v>0</v>
      </c>
      <c r="S56" s="1152">
        <f t="shared" si="16"/>
        <v>0</v>
      </c>
      <c r="T56" s="1152">
        <f t="shared" si="16"/>
        <v>0</v>
      </c>
      <c r="U56" s="1152">
        <f t="shared" si="16"/>
        <v>0</v>
      </c>
      <c r="V56" s="1152">
        <f t="shared" si="16"/>
        <v>0</v>
      </c>
      <c r="W56" s="1152">
        <f t="shared" si="16"/>
        <v>0</v>
      </c>
      <c r="X56" s="1152">
        <f t="shared" si="16"/>
        <v>0</v>
      </c>
      <c r="Y56" s="1152">
        <f t="shared" si="16"/>
        <v>0</v>
      </c>
      <c r="Z56" s="1152">
        <f t="shared" si="16"/>
        <v>0</v>
      </c>
      <c r="AA56" s="1152">
        <f t="shared" si="16"/>
        <v>0</v>
      </c>
      <c r="AB56" s="219" t="e">
        <f aca="true" t="shared" si="17" ref="AB56:AG56">AB54+AB55</f>
        <v>#REF!</v>
      </c>
      <c r="AC56" s="219" t="e">
        <f t="shared" si="17"/>
        <v>#REF!</v>
      </c>
      <c r="AD56" s="219" t="e">
        <f t="shared" si="17"/>
        <v>#REF!</v>
      </c>
      <c r="AE56" s="219" t="e">
        <f t="shared" si="17"/>
        <v>#REF!</v>
      </c>
      <c r="AF56" s="219" t="e">
        <f t="shared" si="17"/>
        <v>#REF!</v>
      </c>
      <c r="AG56" s="219" t="e">
        <f t="shared" si="17"/>
        <v>#REF!</v>
      </c>
    </row>
    <row r="57" spans="1:31" ht="15.75">
      <c r="A57" s="211"/>
      <c r="B57" s="212"/>
      <c r="C57" s="1144"/>
      <c r="D57" s="1145"/>
      <c r="E57" s="1145"/>
      <c r="F57" s="1146"/>
      <c r="G57" s="1146"/>
      <c r="H57" s="1146"/>
      <c r="I57" s="1146"/>
      <c r="J57" s="1146"/>
      <c r="K57" s="1146"/>
      <c r="L57" s="1146"/>
      <c r="M57" s="1135"/>
      <c r="N57" s="1135"/>
      <c r="O57" s="1135"/>
      <c r="P57" s="1135"/>
      <c r="Q57" s="1135"/>
      <c r="R57" s="1135"/>
      <c r="S57" s="1135"/>
      <c r="T57" s="1136"/>
      <c r="U57" s="1136"/>
      <c r="V57" s="1136"/>
      <c r="W57" s="1136"/>
      <c r="X57" s="1136"/>
      <c r="Y57" s="1136"/>
      <c r="Z57" s="1136"/>
      <c r="AE57" s="128"/>
    </row>
    <row r="58" spans="1:27" ht="15.75" customHeight="1">
      <c r="A58" s="211"/>
      <c r="B58" s="212"/>
      <c r="C58" s="1354"/>
      <c r="D58" s="1354"/>
      <c r="E58" s="1354"/>
      <c r="F58" s="1354"/>
      <c r="G58" s="1354"/>
      <c r="H58" s="1354"/>
      <c r="I58" s="1354"/>
      <c r="J58" s="1354"/>
      <c r="K58" s="1354"/>
      <c r="L58" s="1354"/>
      <c r="M58" s="1354"/>
      <c r="N58" s="1354"/>
      <c r="O58" s="1354"/>
      <c r="P58" s="1354"/>
      <c r="Q58" s="1354"/>
      <c r="R58" s="1354"/>
      <c r="S58" s="1354"/>
      <c r="T58" s="1354"/>
      <c r="U58" s="214"/>
      <c r="V58" s="214"/>
      <c r="W58" s="214"/>
      <c r="X58" s="214"/>
      <c r="Y58" s="214"/>
      <c r="Z58" s="214"/>
      <c r="AA58" s="220"/>
    </row>
    <row r="59" spans="1:26" ht="15.75">
      <c r="A59" s="211"/>
      <c r="B59" s="212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1153"/>
      <c r="N59" s="1153"/>
      <c r="O59" s="1153"/>
      <c r="P59" s="1153"/>
      <c r="Q59" s="1153"/>
      <c r="R59" s="1153"/>
      <c r="S59" s="1153"/>
      <c r="T59" s="1134"/>
      <c r="U59" s="1134"/>
      <c r="V59" s="1134"/>
      <c r="W59" s="1134"/>
      <c r="X59" s="1134"/>
      <c r="Y59" s="1134"/>
      <c r="Z59" s="1134"/>
    </row>
    <row r="60" spans="1:26" ht="16.5" thickBot="1">
      <c r="A60" s="203" t="s">
        <v>201</v>
      </c>
      <c r="C60" s="1355"/>
      <c r="D60" s="1355"/>
      <c r="E60" s="1154"/>
      <c r="F60" s="221"/>
      <c r="G60" s="221"/>
      <c r="H60" s="221"/>
      <c r="I60" s="221"/>
      <c r="J60" s="221"/>
      <c r="K60" s="221"/>
      <c r="L60" s="221"/>
      <c r="M60" s="1153"/>
      <c r="N60" s="1153"/>
      <c r="O60" s="1153"/>
      <c r="P60" s="1153"/>
      <c r="Q60" s="1153"/>
      <c r="R60" s="1153"/>
      <c r="S60" s="1153"/>
      <c r="T60" s="1134"/>
      <c r="U60" s="1134"/>
      <c r="V60" s="1134"/>
      <c r="W60" s="1134"/>
      <c r="X60" s="1134"/>
      <c r="Y60" s="1134"/>
      <c r="Z60" s="1134"/>
    </row>
    <row r="61" spans="1:33" ht="58.5" customHeight="1">
      <c r="A61" s="222" t="s">
        <v>15</v>
      </c>
      <c r="B61" s="1356" t="s">
        <v>202</v>
      </c>
      <c r="C61" s="1356"/>
      <c r="D61" s="1356"/>
      <c r="E61" s="1155"/>
      <c r="F61" s="1156">
        <v>20103766</v>
      </c>
      <c r="G61" s="1156">
        <f>G62-G65</f>
        <v>0</v>
      </c>
      <c r="H61" s="1156" t="e">
        <f>H62-H65</f>
        <v>#DIV/0!</v>
      </c>
      <c r="I61" s="1156">
        <f>I62-I65</f>
        <v>0</v>
      </c>
      <c r="J61" s="1156">
        <f>J62-J65</f>
        <v>0</v>
      </c>
      <c r="K61" s="1156">
        <f>K62-K65</f>
        <v>41639216</v>
      </c>
      <c r="L61" s="1156">
        <v>20103766</v>
      </c>
      <c r="M61" s="1156">
        <v>20103766</v>
      </c>
      <c r="N61" s="1156" t="e">
        <f>N62-N65</f>
        <v>#DIV/0!</v>
      </c>
      <c r="O61" s="1156">
        <f>O62-O65</f>
        <v>0</v>
      </c>
      <c r="P61" s="1156">
        <f>P62-P65</f>
        <v>0</v>
      </c>
      <c r="Q61" s="1156">
        <f>Q62-Q65</f>
        <v>2886422</v>
      </c>
      <c r="R61" s="1156">
        <f>R62-R65</f>
        <v>0</v>
      </c>
      <c r="S61" s="1156">
        <v>20103766</v>
      </c>
      <c r="T61" s="1156">
        <v>0</v>
      </c>
      <c r="U61" s="1156" t="e">
        <f aca="true" t="shared" si="18" ref="U61:AG61">U62-U65</f>
        <v>#REF!</v>
      </c>
      <c r="V61" s="1156" t="e">
        <f t="shared" si="18"/>
        <v>#REF!</v>
      </c>
      <c r="W61" s="1156">
        <f t="shared" si="18"/>
        <v>0</v>
      </c>
      <c r="X61" s="1156">
        <f t="shared" si="18"/>
        <v>0</v>
      </c>
      <c r="Y61" s="1156">
        <f t="shared" si="18"/>
        <v>0</v>
      </c>
      <c r="Z61" s="1156">
        <v>0</v>
      </c>
      <c r="AA61" s="1156">
        <f t="shared" si="18"/>
        <v>0</v>
      </c>
      <c r="AB61" s="223" t="e">
        <f t="shared" si="18"/>
        <v>#REF!</v>
      </c>
      <c r="AC61" s="223" t="e">
        <f t="shared" si="18"/>
        <v>#REF!</v>
      </c>
      <c r="AD61" s="223" t="e">
        <f t="shared" si="18"/>
        <v>#REF!</v>
      </c>
      <c r="AE61" s="223" t="e">
        <f t="shared" si="18"/>
        <v>#REF!</v>
      </c>
      <c r="AF61" s="223" t="e">
        <f t="shared" si="18"/>
        <v>#REF!</v>
      </c>
      <c r="AG61" s="223" t="e">
        <f t="shared" si="18"/>
        <v>#REF!</v>
      </c>
    </row>
    <row r="62" spans="1:33" ht="27" customHeight="1">
      <c r="A62" s="1284" t="s">
        <v>575</v>
      </c>
      <c r="B62" s="1342" t="s">
        <v>576</v>
      </c>
      <c r="C62" s="1342"/>
      <c r="D62" s="1342"/>
      <c r="E62" s="1285"/>
      <c r="F62" s="1285">
        <f>F63+F64</f>
        <v>20722821</v>
      </c>
      <c r="G62" s="1285">
        <f aca="true" t="shared" si="19" ref="G62:AG62">G63+G64</f>
        <v>0</v>
      </c>
      <c r="H62" s="1285" t="e">
        <f t="shared" si="19"/>
        <v>#DIV/0!</v>
      </c>
      <c r="I62" s="1285">
        <f t="shared" si="19"/>
        <v>0</v>
      </c>
      <c r="J62" s="1285">
        <f t="shared" si="19"/>
        <v>0</v>
      </c>
      <c r="K62" s="1285">
        <f t="shared" si="19"/>
        <v>41639216</v>
      </c>
      <c r="L62" s="1285">
        <f t="shared" si="19"/>
        <v>20722821</v>
      </c>
      <c r="M62" s="1285">
        <f t="shared" si="19"/>
        <v>20722821</v>
      </c>
      <c r="N62" s="1285" t="e">
        <f t="shared" si="19"/>
        <v>#DIV/0!</v>
      </c>
      <c r="O62" s="1285">
        <f t="shared" si="19"/>
        <v>0</v>
      </c>
      <c r="P62" s="1285">
        <f t="shared" si="19"/>
        <v>0</v>
      </c>
      <c r="Q62" s="1285">
        <f t="shared" si="19"/>
        <v>2886422</v>
      </c>
      <c r="R62" s="1285">
        <f t="shared" si="19"/>
        <v>0</v>
      </c>
      <c r="S62" s="1285">
        <f t="shared" si="19"/>
        <v>20722821</v>
      </c>
      <c r="T62" s="1285">
        <v>0</v>
      </c>
      <c r="U62" s="1285" t="e">
        <f t="shared" si="19"/>
        <v>#REF!</v>
      </c>
      <c r="V62" s="1285" t="e">
        <f t="shared" si="19"/>
        <v>#REF!</v>
      </c>
      <c r="W62" s="1285">
        <f t="shared" si="19"/>
        <v>0</v>
      </c>
      <c r="X62" s="1285">
        <f t="shared" si="19"/>
        <v>0</v>
      </c>
      <c r="Y62" s="1285">
        <f t="shared" si="19"/>
        <v>0</v>
      </c>
      <c r="Z62" s="1285">
        <f t="shared" si="19"/>
        <v>0</v>
      </c>
      <c r="AA62" s="1285">
        <f t="shared" si="19"/>
        <v>0</v>
      </c>
      <c r="AB62" s="1285" t="e">
        <f t="shared" si="19"/>
        <v>#REF!</v>
      </c>
      <c r="AC62" s="1285" t="e">
        <f t="shared" si="19"/>
        <v>#REF!</v>
      </c>
      <c r="AD62" s="1285" t="e">
        <f t="shared" si="19"/>
        <v>#REF!</v>
      </c>
      <c r="AE62" s="1285" t="e">
        <f t="shared" si="19"/>
        <v>#REF!</v>
      </c>
      <c r="AF62" s="1285" t="e">
        <f t="shared" si="19"/>
        <v>#REF!</v>
      </c>
      <c r="AG62" s="1285" t="e">
        <f t="shared" si="19"/>
        <v>#REF!</v>
      </c>
    </row>
    <row r="63" spans="1:33" ht="27" customHeight="1">
      <c r="A63" s="1284" t="s">
        <v>577</v>
      </c>
      <c r="B63" s="1343" t="s">
        <v>578</v>
      </c>
      <c r="C63" s="1343"/>
      <c r="D63" s="1343"/>
      <c r="E63" s="1285"/>
      <c r="F63" s="1285">
        <f>'2.sz.m.összehasonlító'!B17</f>
        <v>15508821</v>
      </c>
      <c r="G63" s="1285">
        <f>'[1]1.sz.m-önk.össze.bev'!G61</f>
        <v>0</v>
      </c>
      <c r="H63" s="1285" t="e">
        <f>'[1]1.sz.m-önk.össze.bev'!H61</f>
        <v>#DIV/0!</v>
      </c>
      <c r="I63" s="1285">
        <f>'[1]1.sz.m-önk.össze.bev'!I61</f>
        <v>0</v>
      </c>
      <c r="J63" s="1285">
        <f>'[1]1.sz.m-önk.össze.bev'!J61</f>
        <v>0</v>
      </c>
      <c r="K63" s="1285">
        <f>'[1]1.sz.m-önk.össze.bev'!K61</f>
        <v>0</v>
      </c>
      <c r="L63" s="1285">
        <f>'2.sz.m.összehasonlító'!B17</f>
        <v>15508821</v>
      </c>
      <c r="M63" s="1285">
        <f>'2.sz.m.összehasonlító'!B17</f>
        <v>15508821</v>
      </c>
      <c r="N63" s="1285">
        <f>'[1]1.sz.m-önk.össze.bev'!N61</f>
        <v>0</v>
      </c>
      <c r="O63" s="1285">
        <f>'[1]1.sz.m-önk.össze.bev'!O61</f>
        <v>0</v>
      </c>
      <c r="P63" s="1285">
        <f>'[1]1.sz.m-önk.össze.bev'!P61</f>
        <v>0</v>
      </c>
      <c r="Q63" s="1285">
        <f>'[1]1.sz.m-önk.össze.bev'!Q61</f>
        <v>0</v>
      </c>
      <c r="R63" s="1285">
        <f>'[1]1.sz.m-önk.össze.bev'!R61</f>
        <v>0</v>
      </c>
      <c r="S63" s="1285">
        <f>'2.sz.m.összehasonlító'!B17</f>
        <v>15508821</v>
      </c>
      <c r="T63" s="1285">
        <v>0</v>
      </c>
      <c r="U63" s="1285">
        <f>'[1]1.sz.m-önk.össze.bev'!U61</f>
        <v>0</v>
      </c>
      <c r="V63" s="1285">
        <f>'[1]1.sz.m-önk.össze.bev'!V61</f>
        <v>0</v>
      </c>
      <c r="W63" s="1285">
        <f>'[1]1.sz.m-önk.össze.bev'!W61</f>
        <v>0</v>
      </c>
      <c r="X63" s="1285">
        <f>'[1]1.sz.m-önk.össze.bev'!X61</f>
        <v>0</v>
      </c>
      <c r="Y63" s="1285">
        <f>'[1]1.sz.m-önk.össze.bev'!Y61</f>
        <v>0</v>
      </c>
      <c r="Z63" s="1285">
        <f>'2.sz.m.összehasonlító'!V17</f>
        <v>0</v>
      </c>
      <c r="AA63" s="1285">
        <f>'2.sz.m.összehasonlító'!W17</f>
        <v>0</v>
      </c>
      <c r="AB63" s="224" t="e">
        <f>#REF!</f>
        <v>#REF!</v>
      </c>
      <c r="AC63" s="225" t="e">
        <f>#REF!</f>
        <v>#REF!</v>
      </c>
      <c r="AD63" s="225" t="e">
        <f>#REF!</f>
        <v>#REF!</v>
      </c>
      <c r="AE63" s="225" t="e">
        <f>#REF!</f>
        <v>#REF!</v>
      </c>
      <c r="AF63" s="225" t="e">
        <f>#REF!</f>
        <v>#REF!</v>
      </c>
      <c r="AG63" s="225" t="e">
        <f>#REF!</f>
        <v>#REF!</v>
      </c>
    </row>
    <row r="64" spans="1:33" ht="27" customHeight="1">
      <c r="A64" s="1286" t="s">
        <v>579</v>
      </c>
      <c r="B64" s="1343" t="s">
        <v>580</v>
      </c>
      <c r="C64" s="1343"/>
      <c r="D64" s="1343"/>
      <c r="E64" s="1285"/>
      <c r="F64" s="1285">
        <f>'2.sz.m.összehasonlító'!B30</f>
        <v>5214000</v>
      </c>
      <c r="G64" s="1285">
        <f>'[1]1.sz.m-önk.össze.bev'!G59</f>
        <v>0</v>
      </c>
      <c r="H64" s="1285" t="e">
        <f>'[1]1.sz.m-önk.össze.bev'!H59</f>
        <v>#DIV/0!</v>
      </c>
      <c r="I64" s="1285">
        <f>'[1]1.sz.m-önk.össze.bev'!I59</f>
        <v>0</v>
      </c>
      <c r="J64" s="1285">
        <f>'[1]1.sz.m-önk.össze.bev'!J59</f>
        <v>0</v>
      </c>
      <c r="K64" s="1285">
        <f>'[1]1.sz.m-önk.össze.bev'!K59</f>
        <v>41639216</v>
      </c>
      <c r="L64" s="1285">
        <f>'2.sz.m.összehasonlító'!H30</f>
        <v>5214000</v>
      </c>
      <c r="M64" s="1285">
        <f>'2.sz.m.összehasonlító'!B30</f>
        <v>5214000</v>
      </c>
      <c r="N64" s="1285" t="e">
        <f>'[1]1.sz.m-önk.össze.bev'!N59</f>
        <v>#DIV/0!</v>
      </c>
      <c r="O64" s="1285">
        <f>'[1]1.sz.m-önk.össze.bev'!O59</f>
        <v>0</v>
      </c>
      <c r="P64" s="1285">
        <f>'[1]1.sz.m-önk.össze.bev'!P59</f>
        <v>0</v>
      </c>
      <c r="Q64" s="1285">
        <f>'[1]1.sz.m-önk.össze.bev'!Q59</f>
        <v>2886422</v>
      </c>
      <c r="R64" s="1285">
        <f>'[1]1.sz.m-önk.össze.bev'!R59</f>
        <v>0</v>
      </c>
      <c r="S64" s="1285">
        <f>'2.sz.m.összehasonlító'!H30</f>
        <v>5214000</v>
      </c>
      <c r="T64" s="1285">
        <f>'2.sz.m.összehasonlító'!P30</f>
        <v>0</v>
      </c>
      <c r="U64" s="1285" t="e">
        <f>'[1]1.sz.m-önk.össze.bev'!U59</f>
        <v>#REF!</v>
      </c>
      <c r="V64" s="1285" t="e">
        <f>'[1]1.sz.m-önk.össze.bev'!V59</f>
        <v>#REF!</v>
      </c>
      <c r="W64" s="1285">
        <f>'[1]1.sz.m-önk.össze.bev'!W59</f>
        <v>0</v>
      </c>
      <c r="X64" s="1285">
        <f>'[1]1.sz.m-önk.össze.bev'!X59</f>
        <v>0</v>
      </c>
      <c r="Y64" s="1285">
        <f>'[1]1.sz.m-önk.össze.bev'!Y59</f>
        <v>0</v>
      </c>
      <c r="Z64" s="1285">
        <f>'2.sz.m.összehasonlító'!V30</f>
        <v>0</v>
      </c>
      <c r="AA64" s="1285">
        <f>'2.sz.m.összehasonlító'!W30</f>
        <v>0</v>
      </c>
      <c r="AB64" s="224" t="e">
        <f>#REF!</f>
        <v>#REF!</v>
      </c>
      <c r="AC64" s="225" t="e">
        <f>#REF!</f>
        <v>#REF!</v>
      </c>
      <c r="AD64" s="225" t="e">
        <f>#REF!</f>
        <v>#REF!</v>
      </c>
      <c r="AE64" s="225" t="e">
        <f>#REF!</f>
        <v>#REF!</v>
      </c>
      <c r="AF64" s="225" t="e">
        <f>#REF!</f>
        <v>#REF!</v>
      </c>
      <c r="AG64" s="225" t="e">
        <f>#REF!</f>
        <v>#REF!</v>
      </c>
    </row>
    <row r="65" spans="1:33" ht="27" customHeight="1">
      <c r="A65" s="1287" t="s">
        <v>581</v>
      </c>
      <c r="B65" s="1342" t="s">
        <v>582</v>
      </c>
      <c r="C65" s="1342"/>
      <c r="D65" s="1342"/>
      <c r="E65" s="1288"/>
      <c r="F65" s="1288">
        <f>F34</f>
        <v>619055</v>
      </c>
      <c r="G65" s="1288">
        <f aca="true" t="shared" si="20" ref="G65:S65">G34</f>
        <v>0</v>
      </c>
      <c r="H65" s="1288">
        <f t="shared" si="20"/>
        <v>0</v>
      </c>
      <c r="I65" s="1288">
        <f t="shared" si="20"/>
        <v>0</v>
      </c>
      <c r="J65" s="1288">
        <f t="shared" si="20"/>
        <v>0</v>
      </c>
      <c r="K65" s="1288">
        <f t="shared" si="20"/>
        <v>0</v>
      </c>
      <c r="L65" s="1288">
        <f t="shared" si="20"/>
        <v>619055</v>
      </c>
      <c r="M65" s="1288">
        <f t="shared" si="20"/>
        <v>619055</v>
      </c>
      <c r="N65" s="1288">
        <f t="shared" si="20"/>
        <v>0</v>
      </c>
      <c r="O65" s="1288">
        <f t="shared" si="20"/>
        <v>0</v>
      </c>
      <c r="P65" s="1288">
        <f t="shared" si="20"/>
        <v>0</v>
      </c>
      <c r="Q65" s="1288">
        <f t="shared" si="20"/>
        <v>0</v>
      </c>
      <c r="R65" s="1288">
        <f t="shared" si="20"/>
        <v>0</v>
      </c>
      <c r="S65" s="1288">
        <f t="shared" si="20"/>
        <v>619055</v>
      </c>
      <c r="T65" s="1288">
        <v>0</v>
      </c>
      <c r="U65" s="1288">
        <f>U33</f>
        <v>0</v>
      </c>
      <c r="V65" s="1288">
        <f>V33</f>
        <v>0</v>
      </c>
      <c r="W65" s="1288">
        <f>W33</f>
        <v>0</v>
      </c>
      <c r="X65" s="1288">
        <f>X33</f>
        <v>0</v>
      </c>
      <c r="Y65" s="1288">
        <f>Y33</f>
        <v>0</v>
      </c>
      <c r="Z65" s="1288">
        <v>0</v>
      </c>
      <c r="AA65" s="1288">
        <v>0</v>
      </c>
      <c r="AB65" s="226">
        <f aca="true" t="shared" si="21" ref="AB65:AG65">AB34</f>
        <v>0</v>
      </c>
      <c r="AC65" s="227">
        <f t="shared" si="21"/>
        <v>0</v>
      </c>
      <c r="AD65" s="227">
        <f t="shared" si="21"/>
        <v>0</v>
      </c>
      <c r="AE65" s="227">
        <f t="shared" si="21"/>
        <v>0</v>
      </c>
      <c r="AF65" s="227">
        <f t="shared" si="21"/>
        <v>0</v>
      </c>
      <c r="AG65" s="227">
        <f t="shared" si="21"/>
        <v>0</v>
      </c>
    </row>
    <row r="66" spans="1:33" ht="27" customHeight="1">
      <c r="A66" s="1284" t="s">
        <v>583</v>
      </c>
      <c r="B66" s="1343" t="s">
        <v>584</v>
      </c>
      <c r="C66" s="1343"/>
      <c r="D66" s="1343"/>
      <c r="E66" s="1285"/>
      <c r="F66" s="1285">
        <f>F34</f>
        <v>619055</v>
      </c>
      <c r="G66" s="1285">
        <f aca="true" t="shared" si="22" ref="G66:S66">G34</f>
        <v>0</v>
      </c>
      <c r="H66" s="1285">
        <f t="shared" si="22"/>
        <v>0</v>
      </c>
      <c r="I66" s="1285">
        <f t="shared" si="22"/>
        <v>0</v>
      </c>
      <c r="J66" s="1285">
        <f t="shared" si="22"/>
        <v>0</v>
      </c>
      <c r="K66" s="1285">
        <f t="shared" si="22"/>
        <v>0</v>
      </c>
      <c r="L66" s="1285">
        <f t="shared" si="22"/>
        <v>619055</v>
      </c>
      <c r="M66" s="1285">
        <f t="shared" si="22"/>
        <v>619055</v>
      </c>
      <c r="N66" s="1285">
        <f t="shared" si="22"/>
        <v>0</v>
      </c>
      <c r="O66" s="1285">
        <f t="shared" si="22"/>
        <v>0</v>
      </c>
      <c r="P66" s="1285">
        <f t="shared" si="22"/>
        <v>0</v>
      </c>
      <c r="Q66" s="1285">
        <f t="shared" si="22"/>
        <v>0</v>
      </c>
      <c r="R66" s="1285">
        <f t="shared" si="22"/>
        <v>0</v>
      </c>
      <c r="S66" s="1285">
        <f t="shared" si="22"/>
        <v>619055</v>
      </c>
      <c r="T66" s="1285">
        <v>0</v>
      </c>
      <c r="U66" s="1285">
        <f>U33</f>
        <v>0</v>
      </c>
      <c r="V66" s="1285">
        <f>V34</f>
        <v>0</v>
      </c>
      <c r="W66" s="1285">
        <v>0</v>
      </c>
      <c r="X66" s="1285">
        <v>0</v>
      </c>
      <c r="Y66" s="1285">
        <v>0</v>
      </c>
      <c r="Z66" s="1285">
        <v>0</v>
      </c>
      <c r="AA66" s="1285">
        <v>0</v>
      </c>
      <c r="AB66" s="224">
        <v>0</v>
      </c>
      <c r="AC66" s="225">
        <v>0</v>
      </c>
      <c r="AD66" s="225">
        <v>0</v>
      </c>
      <c r="AE66" s="225">
        <v>0</v>
      </c>
      <c r="AF66" s="225">
        <v>0</v>
      </c>
      <c r="AG66" s="225">
        <v>0</v>
      </c>
    </row>
    <row r="67" spans="1:33" ht="27" customHeight="1" thickBot="1">
      <c r="A67" s="1289" t="s">
        <v>585</v>
      </c>
      <c r="B67" s="1344" t="s">
        <v>586</v>
      </c>
      <c r="C67" s="1344"/>
      <c r="D67" s="1344"/>
      <c r="E67" s="1290"/>
      <c r="F67" s="1290">
        <v>0</v>
      </c>
      <c r="G67" s="1290">
        <v>0</v>
      </c>
      <c r="H67" s="1290">
        <v>0</v>
      </c>
      <c r="I67" s="1290">
        <v>0</v>
      </c>
      <c r="J67" s="1290">
        <v>0</v>
      </c>
      <c r="K67" s="1290">
        <v>0</v>
      </c>
      <c r="L67" s="1290">
        <v>0</v>
      </c>
      <c r="M67" s="1290">
        <v>0</v>
      </c>
      <c r="N67" s="1290">
        <v>0</v>
      </c>
      <c r="O67" s="1290">
        <v>0</v>
      </c>
      <c r="P67" s="1290">
        <v>0</v>
      </c>
      <c r="Q67" s="1290">
        <v>0</v>
      </c>
      <c r="R67" s="1290">
        <v>0</v>
      </c>
      <c r="S67" s="1290">
        <v>0</v>
      </c>
      <c r="T67" s="1290">
        <v>0</v>
      </c>
      <c r="U67" s="1290">
        <v>0</v>
      </c>
      <c r="V67" s="1290">
        <v>0</v>
      </c>
      <c r="W67" s="1290">
        <v>0</v>
      </c>
      <c r="X67" s="1290">
        <v>0</v>
      </c>
      <c r="Y67" s="1290">
        <v>0</v>
      </c>
      <c r="Z67" s="1290">
        <v>0</v>
      </c>
      <c r="AA67" s="1290">
        <v>0</v>
      </c>
      <c r="AB67" s="228">
        <v>0</v>
      </c>
      <c r="AC67" s="229">
        <v>0</v>
      </c>
      <c r="AD67" s="229">
        <v>0</v>
      </c>
      <c r="AE67" s="229">
        <v>0</v>
      </c>
      <c r="AF67" s="229">
        <v>0</v>
      </c>
      <c r="AG67" s="229">
        <v>0</v>
      </c>
    </row>
  </sheetData>
  <sheetProtection selectLockedCells="1" selectUnlockedCells="1"/>
  <mergeCells count="45">
    <mergeCell ref="A1:AA1"/>
    <mergeCell ref="A2:B2"/>
    <mergeCell ref="A3:AA3"/>
    <mergeCell ref="E4:F4"/>
    <mergeCell ref="A6:D6"/>
    <mergeCell ref="AA6:AG6"/>
    <mergeCell ref="F6:L6"/>
    <mergeCell ref="M6:S6"/>
    <mergeCell ref="T6:Z6"/>
    <mergeCell ref="C36:D36"/>
    <mergeCell ref="B9:D9"/>
    <mergeCell ref="B20:D20"/>
    <mergeCell ref="C21:D21"/>
    <mergeCell ref="C22:D22"/>
    <mergeCell ref="C23:D23"/>
    <mergeCell ref="B28:D28"/>
    <mergeCell ref="C29:D29"/>
    <mergeCell ref="C30:D30"/>
    <mergeCell ref="B33:D33"/>
    <mergeCell ref="B34:D34"/>
    <mergeCell ref="C35:D35"/>
    <mergeCell ref="C53:D53"/>
    <mergeCell ref="B37:D37"/>
    <mergeCell ref="A38:D38"/>
    <mergeCell ref="A39:D39"/>
    <mergeCell ref="C42:T42"/>
    <mergeCell ref="B44:D44"/>
    <mergeCell ref="C46:T46"/>
    <mergeCell ref="C47:D47"/>
    <mergeCell ref="B63:D63"/>
    <mergeCell ref="B64:D64"/>
    <mergeCell ref="B48:D48"/>
    <mergeCell ref="B49:D49"/>
    <mergeCell ref="B50:D50"/>
    <mergeCell ref="C52:T52"/>
    <mergeCell ref="B65:D65"/>
    <mergeCell ref="B66:D66"/>
    <mergeCell ref="B67:D67"/>
    <mergeCell ref="B54:D54"/>
    <mergeCell ref="B55:D55"/>
    <mergeCell ref="B56:D56"/>
    <mergeCell ref="C58:T58"/>
    <mergeCell ref="C60:D60"/>
    <mergeCell ref="B61:D61"/>
    <mergeCell ref="B62:D62"/>
  </mergeCells>
  <printOptions horizontalCentered="1"/>
  <pageMargins left="0.2701388888888889" right="0.44027777777777777" top="0.9840277777777777" bottom="0.7875" header="0.5118055555555555" footer="0.5118055555555555"/>
  <pageSetup horizontalDpi="300" verticalDpi="300" orientation="portrait" paperSize="9" scale="47" r:id="rId1"/>
  <headerFooter alignWithMargins="0">
    <oddFooter>&amp;C2. oldal</oddFooter>
  </headerFooter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39.00390625" style="230" customWidth="1"/>
    <col min="2" max="2" width="11.57421875" style="230" customWidth="1"/>
    <col min="3" max="7" width="0" style="230" hidden="1" customWidth="1"/>
    <col min="8" max="8" width="12.57421875" style="230" customWidth="1"/>
    <col min="9" max="9" width="36.7109375" style="230" customWidth="1"/>
    <col min="10" max="10" width="11.421875" style="230" customWidth="1"/>
    <col min="11" max="15" width="0" style="230" hidden="1" customWidth="1"/>
    <col min="16" max="16" width="10.140625" style="230" bestFit="1" customWidth="1"/>
    <col min="17" max="16384" width="9.140625" style="230" customWidth="1"/>
  </cols>
  <sheetData>
    <row r="1" spans="9:10" ht="12.75">
      <c r="I1" s="1381" t="s">
        <v>203</v>
      </c>
      <c r="J1" s="1381"/>
    </row>
    <row r="2" spans="1:10" ht="14.25" customHeight="1">
      <c r="A2" s="1382" t="s">
        <v>590</v>
      </c>
      <c r="B2" s="1382"/>
      <c r="C2" s="1382"/>
      <c r="D2" s="1382"/>
      <c r="E2" s="1382"/>
      <c r="F2" s="1382"/>
      <c r="G2" s="1382"/>
      <c r="H2" s="1382"/>
      <c r="I2" s="1382"/>
      <c r="J2" s="1382"/>
    </row>
    <row r="3" spans="1:10" ht="11.25" customHeight="1">
      <c r="A3" s="231"/>
      <c r="B3" s="231" t="s">
        <v>494</v>
      </c>
      <c r="C3" s="231"/>
      <c r="D3" s="231"/>
      <c r="E3" s="231"/>
      <c r="F3" s="231"/>
      <c r="G3" s="231"/>
      <c r="H3" s="231"/>
      <c r="I3" s="13"/>
      <c r="J3" s="745" t="s">
        <v>495</v>
      </c>
    </row>
    <row r="4" spans="1:10" ht="17.25" customHeight="1" thickBot="1">
      <c r="A4" s="1383" t="s">
        <v>204</v>
      </c>
      <c r="B4" s="1383"/>
      <c r="C4" s="1383"/>
      <c r="D4" s="1383"/>
      <c r="E4" s="1383"/>
      <c r="F4" s="1383"/>
      <c r="G4" s="1383"/>
      <c r="H4" s="1383"/>
      <c r="I4" s="1383"/>
      <c r="J4" s="1383"/>
    </row>
    <row r="5" spans="1:16" ht="22.5" customHeight="1" thickBot="1">
      <c r="A5" s="232" t="s">
        <v>140</v>
      </c>
      <c r="B5" s="233" t="s">
        <v>205</v>
      </c>
      <c r="C5" s="234" t="s">
        <v>143</v>
      </c>
      <c r="D5" s="234" t="s">
        <v>206</v>
      </c>
      <c r="E5" s="234" t="s">
        <v>145</v>
      </c>
      <c r="F5" s="234" t="s">
        <v>146</v>
      </c>
      <c r="G5" s="831" t="s">
        <v>147</v>
      </c>
      <c r="H5" s="235" t="s">
        <v>10</v>
      </c>
      <c r="I5" s="236" t="s">
        <v>207</v>
      </c>
      <c r="J5" s="233" t="s">
        <v>205</v>
      </c>
      <c r="K5" s="234" t="s">
        <v>143</v>
      </c>
      <c r="L5" s="234" t="s">
        <v>144</v>
      </c>
      <c r="M5" s="234" t="s">
        <v>145</v>
      </c>
      <c r="N5" s="234" t="s">
        <v>146</v>
      </c>
      <c r="O5" s="831" t="s">
        <v>147</v>
      </c>
      <c r="P5" s="1114" t="s">
        <v>10</v>
      </c>
    </row>
    <row r="6" spans="1:16" ht="12.75">
      <c r="A6" s="802" t="s">
        <v>208</v>
      </c>
      <c r="B6" s="237">
        <v>16900000</v>
      </c>
      <c r="C6" s="238"/>
      <c r="D6" s="238"/>
      <c r="E6" s="238"/>
      <c r="F6" s="238"/>
      <c r="G6" s="832"/>
      <c r="H6" s="842">
        <f>'3.sz.m Önk  bev.'!L7-2000000</f>
        <v>16930000</v>
      </c>
      <c r="I6" s="817" t="s">
        <v>209</v>
      </c>
      <c r="J6" s="239">
        <v>32969087</v>
      </c>
      <c r="K6" s="240" t="e">
        <f>'4.sz.m.ÖNK kiadás'!G7+#REF!+'5. sz. m óvoda'!E34+#REF!</f>
        <v>#REF!</v>
      </c>
      <c r="L6" s="240" t="e">
        <f>'4.sz.m.ÖNK kiadás'!H7+#REF!+'5. sz. m óvoda'!F34+#REF!</f>
        <v>#REF!</v>
      </c>
      <c r="M6" s="240" t="e">
        <f>'4.sz.m.ÖNK kiadás'!I7+#REF!+'5. sz. m óvoda'!G34+#REF!</f>
        <v>#REF!</v>
      </c>
      <c r="N6" s="240" t="e">
        <f>'4.sz.m.ÖNK kiadás'!J7+#REF!+'5. sz. m óvoda'!H34+#REF!</f>
        <v>#REF!</v>
      </c>
      <c r="O6" s="853" t="e">
        <f>'4.sz.m.ÖNK kiadás'!K7+#REF!+'5. sz. m óvoda'!I34+#REF!</f>
        <v>#REF!</v>
      </c>
      <c r="P6" s="1158">
        <f>'1 .sz.m.önk.össz.kiad.'!L10</f>
        <v>33808817</v>
      </c>
    </row>
    <row r="7" spans="1:16" ht="12.75">
      <c r="A7" s="803" t="s">
        <v>210</v>
      </c>
      <c r="B7" s="241">
        <v>8275806</v>
      </c>
      <c r="C7" s="242"/>
      <c r="D7" s="242"/>
      <c r="E7" s="242"/>
      <c r="F7" s="242"/>
      <c r="G7" s="833"/>
      <c r="H7" s="841">
        <f>'3.sz.m Önk  bev.'!L21+'5. sz. m óvoda'!P9-2783549</f>
        <v>8607611</v>
      </c>
      <c r="I7" s="818" t="s">
        <v>211</v>
      </c>
      <c r="J7" s="241">
        <v>8816615</v>
      </c>
      <c r="K7" s="242" t="e">
        <f>'4.sz.m.ÖNK kiadás'!G8+#REF!+'5. sz. m óvoda'!E35+#REF!</f>
        <v>#REF!</v>
      </c>
      <c r="L7" s="242" t="e">
        <f>'4.sz.m.ÖNK kiadás'!H8+#REF!+'5. sz. m óvoda'!F35+#REF!</f>
        <v>#REF!</v>
      </c>
      <c r="M7" s="242" t="e">
        <f>'4.sz.m.ÖNK kiadás'!I8+#REF!+'5. sz. m óvoda'!G35+#REF!</f>
        <v>#REF!</v>
      </c>
      <c r="N7" s="242" t="e">
        <f>'4.sz.m.ÖNK kiadás'!J8+#REF!+'5. sz. m óvoda'!H35+#REF!</f>
        <v>#REF!</v>
      </c>
      <c r="O7" s="833" t="e">
        <f>'4.sz.m.ÖNK kiadás'!K8+#REF!+'5. sz. m óvoda'!I35+#REF!</f>
        <v>#REF!</v>
      </c>
      <c r="P7" s="1159">
        <f>'1 .sz.m.önk.össz.kiad.'!L11</f>
        <v>9043341</v>
      </c>
    </row>
    <row r="8" spans="1:16" ht="17.25" customHeight="1">
      <c r="A8" s="803" t="s">
        <v>212</v>
      </c>
      <c r="B8" s="241">
        <v>33306320</v>
      </c>
      <c r="C8" s="242"/>
      <c r="D8" s="242"/>
      <c r="E8" s="242"/>
      <c r="F8" s="242"/>
      <c r="G8" s="833"/>
      <c r="H8" s="841">
        <f>'3.sz.m Önk  bev.'!L34+'5. sz. m óvoda'!P15</f>
        <v>33959244</v>
      </c>
      <c r="I8" s="818" t="s">
        <v>213</v>
      </c>
      <c r="J8" s="241">
        <v>25170358</v>
      </c>
      <c r="K8" s="242" t="e">
        <f>'4.sz.m.ÖNK kiadás'!G9+#REF!+'5. sz. m óvoda'!E36+#REF!</f>
        <v>#REF!</v>
      </c>
      <c r="L8" s="242" t="e">
        <f>'4.sz.m.ÖNK kiadás'!H9+#REF!+'5. sz. m óvoda'!F36+#REF!</f>
        <v>#REF!</v>
      </c>
      <c r="M8" s="242" t="e">
        <f>'4.sz.m.ÖNK kiadás'!I9+#REF!+'5. sz. m óvoda'!G36+#REF!</f>
        <v>#REF!</v>
      </c>
      <c r="N8" s="242" t="e">
        <f>'4.sz.m.ÖNK kiadás'!J9+#REF!+'5. sz. m óvoda'!H36+#REF!</f>
        <v>#REF!</v>
      </c>
      <c r="O8" s="833" t="e">
        <f>'4.sz.m.ÖNK kiadás'!K9+#REF!+'5. sz. m óvoda'!I36+#REF!</f>
        <v>#REF!</v>
      </c>
      <c r="P8" s="1159">
        <f>'4.sz.m.ÖNK kiadás'!L9+'5. sz. m óvoda'!P36</f>
        <v>25593538</v>
      </c>
    </row>
    <row r="9" spans="1:16" ht="12.75">
      <c r="A9" s="803" t="s">
        <v>214</v>
      </c>
      <c r="B9" s="241">
        <v>540000</v>
      </c>
      <c r="C9" s="242"/>
      <c r="D9" s="242"/>
      <c r="E9" s="242"/>
      <c r="F9" s="242"/>
      <c r="G9" s="833"/>
      <c r="H9" s="841">
        <f>'3.sz.m Önk  bev.'!L50</f>
        <v>580000</v>
      </c>
      <c r="I9" s="818" t="s">
        <v>215</v>
      </c>
      <c r="J9" s="243">
        <v>2211000</v>
      </c>
      <c r="K9" s="244" t="e">
        <f>'4.sz.m.ÖNK kiadás'!G10+#REF!+'5. sz. m óvoda'!E37+#REF!</f>
        <v>#REF!</v>
      </c>
      <c r="L9" s="244" t="e">
        <f>'4.sz.m.ÖNK kiadás'!H10+#REF!+'5. sz. m óvoda'!F37+#REF!</f>
        <v>#REF!</v>
      </c>
      <c r="M9" s="244" t="e">
        <f>'4.sz.m.ÖNK kiadás'!I10+#REF!+'5. sz. m óvoda'!G37+#REF!</f>
        <v>#REF!</v>
      </c>
      <c r="N9" s="244" t="e">
        <f>'4.sz.m.ÖNK kiadás'!J10+#REF!+'5. sz. m óvoda'!H37+#REF!</f>
        <v>#REF!</v>
      </c>
      <c r="O9" s="854" t="e">
        <f>'4.sz.m.ÖNK kiadás'!K10+#REF!+'5. sz. m óvoda'!I37+#REF!</f>
        <v>#REF!</v>
      </c>
      <c r="P9" s="1159">
        <v>2211000</v>
      </c>
    </row>
    <row r="10" spans="1:16" ht="11.25" customHeight="1">
      <c r="A10" s="803"/>
      <c r="B10" s="241"/>
      <c r="C10" s="242"/>
      <c r="D10" s="242"/>
      <c r="E10" s="242"/>
      <c r="F10" s="242"/>
      <c r="G10" s="833"/>
      <c r="H10" s="841"/>
      <c r="I10" s="819" t="s">
        <v>216</v>
      </c>
      <c r="J10" s="241">
        <v>1940621</v>
      </c>
      <c r="K10" s="242" t="e">
        <f>'4.sz.m.ÖNK kiadás'!G11+#REF!+'5. sz. m óvoda'!E38+#REF!</f>
        <v>#REF!</v>
      </c>
      <c r="L10" s="242" t="e">
        <f>'4.sz.m.ÖNK kiadás'!H11+#REF!+'5. sz. m óvoda'!F38+#REF!</f>
        <v>#REF!</v>
      </c>
      <c r="M10" s="242" t="e">
        <f>'4.sz.m.ÖNK kiadás'!I11+#REF!+'5. sz. m óvoda'!G38+#REF!</f>
        <v>#REF!</v>
      </c>
      <c r="N10" s="242" t="e">
        <f>'4.sz.m.ÖNK kiadás'!J11+#REF!+'5. sz. m óvoda'!H38+#REF!</f>
        <v>#REF!</v>
      </c>
      <c r="O10" s="833" t="e">
        <f>'4.sz.m.ÖNK kiadás'!K11+#REF!+'5. sz. m óvoda'!I38+#REF!</f>
        <v>#REF!</v>
      </c>
      <c r="P10" s="1159">
        <v>1991801</v>
      </c>
    </row>
    <row r="11" spans="1:16" ht="12.75">
      <c r="A11" s="803"/>
      <c r="B11" s="241"/>
      <c r="C11" s="242"/>
      <c r="D11" s="242"/>
      <c r="E11" s="242"/>
      <c r="F11" s="242"/>
      <c r="G11" s="833"/>
      <c r="H11" s="841"/>
      <c r="I11" s="818" t="s">
        <v>217</v>
      </c>
      <c r="J11" s="243">
        <v>2804211</v>
      </c>
      <c r="K11" s="244">
        <f>'4.sz.m.ÖNK kiadás'!G25</f>
        <v>0</v>
      </c>
      <c r="L11" s="244">
        <f>'4.sz.m.ÖNK kiadás'!H25</f>
        <v>0</v>
      </c>
      <c r="M11" s="244" t="e">
        <f>'4.sz.m.ÖNK kiadás'!I25+#REF!</f>
        <v>#REF!</v>
      </c>
      <c r="N11" s="244" t="e">
        <f>'4.sz.m.ÖNK kiadás'!J25+#REF!</f>
        <v>#REF!</v>
      </c>
      <c r="O11" s="854" t="e">
        <f>'4.sz.m.ÖNK kiadás'!K25+#REF!</f>
        <v>#REF!</v>
      </c>
      <c r="P11" s="1159">
        <f>'4.sz.m.ÖNK kiadás'!L26</f>
        <v>2318124</v>
      </c>
    </row>
    <row r="12" spans="1:16" ht="12.75" hidden="1">
      <c r="A12" s="804"/>
      <c r="B12" s="245"/>
      <c r="C12" s="246"/>
      <c r="D12" s="246"/>
      <c r="E12" s="246"/>
      <c r="F12" s="246"/>
      <c r="G12" s="834"/>
      <c r="H12" s="841"/>
      <c r="I12" s="820"/>
      <c r="J12" s="245"/>
      <c r="K12" s="246"/>
      <c r="L12" s="246"/>
      <c r="M12" s="246"/>
      <c r="N12" s="246"/>
      <c r="O12" s="834"/>
      <c r="P12" s="1159"/>
    </row>
    <row r="13" spans="1:16" ht="16.5" customHeight="1" hidden="1" thickBot="1">
      <c r="A13" s="805"/>
      <c r="B13" s="247"/>
      <c r="C13" s="248"/>
      <c r="D13" s="248"/>
      <c r="E13" s="248"/>
      <c r="F13" s="248"/>
      <c r="G13" s="835"/>
      <c r="H13" s="841"/>
      <c r="I13" s="821"/>
      <c r="J13" s="247"/>
      <c r="K13" s="248"/>
      <c r="L13" s="248"/>
      <c r="M13" s="248"/>
      <c r="N13" s="248"/>
      <c r="O13" s="835"/>
      <c r="P13" s="1159"/>
    </row>
    <row r="14" spans="1:16" ht="18" customHeight="1" thickBot="1">
      <c r="A14" s="806" t="s">
        <v>218</v>
      </c>
      <c r="B14" s="249">
        <f>SUM(B6:B13)</f>
        <v>59022126</v>
      </c>
      <c r="C14" s="250">
        <f>C6+C9+C10+C11+C13</f>
        <v>0</v>
      </c>
      <c r="D14" s="250">
        <f>D6+D9+D10+D11+D13</f>
        <v>0</v>
      </c>
      <c r="E14" s="250">
        <f>E6+E9+E10+E11+E13</f>
        <v>0</v>
      </c>
      <c r="F14" s="250">
        <f>F6+F9+F10+F11+F13</f>
        <v>0</v>
      </c>
      <c r="G14" s="836">
        <f>G6+G9+G10+G11+G13</f>
        <v>0</v>
      </c>
      <c r="H14" s="843">
        <f>H6+H7+H8+H9</f>
        <v>60076855</v>
      </c>
      <c r="I14" s="822" t="s">
        <v>219</v>
      </c>
      <c r="J14" s="747">
        <f aca="true" t="shared" si="0" ref="J14:O14">SUM(J6:J13)</f>
        <v>73911892</v>
      </c>
      <c r="K14" s="250" t="e">
        <f t="shared" si="0"/>
        <v>#REF!</v>
      </c>
      <c r="L14" s="250" t="e">
        <f t="shared" si="0"/>
        <v>#REF!</v>
      </c>
      <c r="M14" s="250" t="e">
        <f t="shared" si="0"/>
        <v>#REF!</v>
      </c>
      <c r="N14" s="250" t="e">
        <f t="shared" si="0"/>
        <v>#REF!</v>
      </c>
      <c r="O14" s="836" t="e">
        <f t="shared" si="0"/>
        <v>#REF!</v>
      </c>
      <c r="P14" s="1160">
        <f>P6+P7+P8+P9+P10+P11</f>
        <v>74966621</v>
      </c>
    </row>
    <row r="15" spans="1:16" ht="15.75" customHeight="1">
      <c r="A15" s="807" t="s">
        <v>537</v>
      </c>
      <c r="B15" s="746">
        <v>15508821</v>
      </c>
      <c r="C15" s="251" t="e">
        <f>'3.sz.m Önk  bev.'!G59+#REF!+'5. sz. m óvoda'!E25+#REF!</f>
        <v>#REF!</v>
      </c>
      <c r="D15" s="251" t="e">
        <f>'3.sz.m Önk  bev.'!H59+#REF!+'5. sz. m óvoda'!F25+#REF!</f>
        <v>#REF!</v>
      </c>
      <c r="E15" s="251" t="e">
        <f>'3.sz.m Önk  bev.'!I59+#REF!+'5. sz. m óvoda'!G25+#REF!</f>
        <v>#REF!</v>
      </c>
      <c r="F15" s="251" t="e">
        <f>'3.sz.m Önk  bev.'!J59+#REF!+'5. sz. m óvoda'!H25+#REF!</f>
        <v>#REF!</v>
      </c>
      <c r="G15" s="837" t="e">
        <f>'3.sz.m Önk  bev.'!K59+#REF!+'5. sz. m óvoda'!I25+#REF!</f>
        <v>#REF!</v>
      </c>
      <c r="H15" s="1157">
        <v>15508821</v>
      </c>
      <c r="I15" s="817" t="s">
        <v>220</v>
      </c>
      <c r="J15" s="237"/>
      <c r="K15" s="238">
        <v>0</v>
      </c>
      <c r="L15" s="238">
        <v>0</v>
      </c>
      <c r="M15" s="238">
        <v>0</v>
      </c>
      <c r="N15" s="238">
        <v>0</v>
      </c>
      <c r="O15" s="832">
        <v>0</v>
      </c>
      <c r="P15" s="1158"/>
    </row>
    <row r="16" spans="1:16" ht="12.75" customHeight="1" thickBot="1">
      <c r="A16" s="808" t="s">
        <v>221</v>
      </c>
      <c r="B16" s="252"/>
      <c r="C16" s="253"/>
      <c r="D16" s="253"/>
      <c r="E16" s="253"/>
      <c r="F16" s="253"/>
      <c r="G16" s="838"/>
      <c r="H16" s="844"/>
      <c r="I16" s="820" t="s">
        <v>493</v>
      </c>
      <c r="J16" s="245">
        <v>619055</v>
      </c>
      <c r="K16" s="246"/>
      <c r="L16" s="246"/>
      <c r="M16" s="246"/>
      <c r="N16" s="246"/>
      <c r="O16" s="834"/>
      <c r="P16" s="1161">
        <v>619055</v>
      </c>
    </row>
    <row r="17" spans="1:16" ht="18.75" customHeight="1" thickBot="1">
      <c r="A17" s="809" t="s">
        <v>222</v>
      </c>
      <c r="B17" s="254">
        <v>15508821</v>
      </c>
      <c r="C17" s="255" t="e">
        <f>SUM(C15:C16)</f>
        <v>#REF!</v>
      </c>
      <c r="D17" s="255" t="e">
        <f>SUM(D15:D16)</f>
        <v>#REF!</v>
      </c>
      <c r="E17" s="255" t="e">
        <f>SUM(E15:E16)</f>
        <v>#REF!</v>
      </c>
      <c r="F17" s="255" t="e">
        <f>SUM(F15:F16)</f>
        <v>#REF!</v>
      </c>
      <c r="G17" s="839" t="e">
        <f>SUM(G15:G16)</f>
        <v>#REF!</v>
      </c>
      <c r="H17" s="845">
        <v>15508821</v>
      </c>
      <c r="I17" s="823" t="s">
        <v>223</v>
      </c>
      <c r="J17" s="254">
        <f>SUM(J16)</f>
        <v>619055</v>
      </c>
      <c r="K17" s="255">
        <f>SUM(K15:K16)</f>
        <v>0</v>
      </c>
      <c r="L17" s="255">
        <f>SUM(L15:L16)</f>
        <v>0</v>
      </c>
      <c r="M17" s="255">
        <f>SUM(M15:M16)</f>
        <v>0</v>
      </c>
      <c r="N17" s="255">
        <f>SUM(N15:N16)</f>
        <v>0</v>
      </c>
      <c r="O17" s="839">
        <f>SUM(O15:O16)</f>
        <v>0</v>
      </c>
      <c r="P17" s="1162">
        <v>619055</v>
      </c>
    </row>
    <row r="18" spans="1:16" ht="17.25" customHeight="1" thickBot="1">
      <c r="A18" s="810" t="s">
        <v>224</v>
      </c>
      <c r="B18" s="256">
        <f aca="true" t="shared" si="1" ref="B18:G18">B14+B17</f>
        <v>74530947</v>
      </c>
      <c r="C18" s="257" t="e">
        <f t="shared" si="1"/>
        <v>#REF!</v>
      </c>
      <c r="D18" s="257" t="e">
        <f t="shared" si="1"/>
        <v>#REF!</v>
      </c>
      <c r="E18" s="257" t="e">
        <f t="shared" si="1"/>
        <v>#REF!</v>
      </c>
      <c r="F18" s="257" t="e">
        <f t="shared" si="1"/>
        <v>#REF!</v>
      </c>
      <c r="G18" s="840" t="e">
        <f t="shared" si="1"/>
        <v>#REF!</v>
      </c>
      <c r="H18" s="846">
        <f>H14+H17</f>
        <v>75585676</v>
      </c>
      <c r="I18" s="824" t="s">
        <v>225</v>
      </c>
      <c r="J18" s="256">
        <f aca="true" t="shared" si="2" ref="J18:O18">J14+J17</f>
        <v>74530947</v>
      </c>
      <c r="K18" s="257" t="e">
        <f t="shared" si="2"/>
        <v>#REF!</v>
      </c>
      <c r="L18" s="257" t="e">
        <f t="shared" si="2"/>
        <v>#REF!</v>
      </c>
      <c r="M18" s="257" t="e">
        <f t="shared" si="2"/>
        <v>#REF!</v>
      </c>
      <c r="N18" s="257" t="e">
        <f t="shared" si="2"/>
        <v>#REF!</v>
      </c>
      <c r="O18" s="840" t="e">
        <f t="shared" si="2"/>
        <v>#REF!</v>
      </c>
      <c r="P18" s="1163">
        <f>P14+P17</f>
        <v>75585676</v>
      </c>
    </row>
    <row r="19" spans="1:16" ht="17.25" customHeight="1" thickBot="1">
      <c r="A19" s="811" t="s">
        <v>226</v>
      </c>
      <c r="B19" s="847"/>
      <c r="C19" s="259"/>
      <c r="D19" s="259"/>
      <c r="E19" s="259"/>
      <c r="F19" s="259"/>
      <c r="G19" s="259"/>
      <c r="H19" s="847">
        <v>-14889766</v>
      </c>
      <c r="I19" s="825" t="s">
        <v>227</v>
      </c>
      <c r="J19" s="258"/>
      <c r="K19" s="259"/>
      <c r="L19" s="259"/>
      <c r="M19" s="259"/>
      <c r="N19" s="259"/>
      <c r="O19" s="259"/>
      <c r="P19" s="1164"/>
    </row>
    <row r="20" spans="1:16" ht="17.25" customHeight="1" thickBot="1">
      <c r="A20" s="811" t="s">
        <v>228</v>
      </c>
      <c r="B20" s="847">
        <v>-14889766</v>
      </c>
      <c r="C20" s="259"/>
      <c r="D20" s="259"/>
      <c r="E20" s="259"/>
      <c r="F20" s="259"/>
      <c r="G20" s="259"/>
      <c r="H20" s="846">
        <v>-15508821</v>
      </c>
      <c r="I20" s="825" t="s">
        <v>229</v>
      </c>
      <c r="J20" s="258"/>
      <c r="K20" s="259"/>
      <c r="L20" s="259"/>
      <c r="M20" s="259"/>
      <c r="N20" s="259"/>
      <c r="O20" s="259"/>
      <c r="P20" s="1164"/>
    </row>
    <row r="21" spans="1:16" ht="22.5" customHeight="1" thickBot="1">
      <c r="A21" s="1383" t="s">
        <v>230</v>
      </c>
      <c r="B21" s="1383"/>
      <c r="C21" s="1383"/>
      <c r="D21" s="1383"/>
      <c r="E21" s="1383"/>
      <c r="F21" s="1383"/>
      <c r="G21" s="1383"/>
      <c r="H21" s="1383"/>
      <c r="I21" s="1383"/>
      <c r="J21" s="1383"/>
      <c r="K21" s="260"/>
      <c r="L21" s="260"/>
      <c r="P21" s="260"/>
    </row>
    <row r="22" spans="1:16" ht="22.5">
      <c r="A22" s="802" t="s">
        <v>231</v>
      </c>
      <c r="B22" s="261">
        <v>2000000</v>
      </c>
      <c r="C22" s="262"/>
      <c r="D22" s="262"/>
      <c r="E22" s="262"/>
      <c r="F22" s="262"/>
      <c r="G22" s="262"/>
      <c r="H22" s="849">
        <v>2000000</v>
      </c>
      <c r="I22" s="826" t="s">
        <v>232</v>
      </c>
      <c r="J22" s="750">
        <v>889000</v>
      </c>
      <c r="K22" s="240" t="e">
        <f>'4.sz.m.ÖNK kiadás'!G18+#REF!</f>
        <v>#REF!</v>
      </c>
      <c r="L22" s="240" t="e">
        <f>'4.sz.m.ÖNK kiadás'!H18+#REF!</f>
        <v>#REF!</v>
      </c>
      <c r="M22" s="240" t="e">
        <f>'4.sz.m.ÖNK kiadás'!I18+#REF!</f>
        <v>#REF!</v>
      </c>
      <c r="N22" s="240" t="e">
        <f>'4.sz.m.ÖNK kiadás'!J18+#REF!</f>
        <v>#REF!</v>
      </c>
      <c r="O22" s="240" t="e">
        <f>'4.sz.m.ÖNK kiadás'!K18+#REF!</f>
        <v>#REF!</v>
      </c>
      <c r="P22" s="1165">
        <f>'4.sz.m.ÖNK kiadás'!L18+'5. sz. m óvoda'!P40</f>
        <v>1148990</v>
      </c>
    </row>
    <row r="23" spans="1:16" ht="12.75">
      <c r="A23" s="803" t="s">
        <v>233</v>
      </c>
      <c r="B23" s="241"/>
      <c r="C23" s="242"/>
      <c r="D23" s="242"/>
      <c r="E23" s="242"/>
      <c r="F23" s="242"/>
      <c r="G23" s="242"/>
      <c r="H23" s="841"/>
      <c r="I23" s="818" t="s">
        <v>234</v>
      </c>
      <c r="J23" s="751">
        <v>1278549</v>
      </c>
      <c r="K23" s="242">
        <f>'4.sz.m.ÖNK kiadás'!G19</f>
        <v>0</v>
      </c>
      <c r="L23" s="242">
        <f>'4.sz.m.ÖNK kiadás'!H19</f>
        <v>0</v>
      </c>
      <c r="M23" s="242">
        <f>'4.sz.m.ÖNK kiadás'!I19</f>
        <v>0</v>
      </c>
      <c r="N23" s="242">
        <f>'4.sz.m.ÖNK kiadás'!J19</f>
        <v>0</v>
      </c>
      <c r="O23" s="242">
        <f>'4.sz.m.ÖNK kiadás'!K19</f>
        <v>0</v>
      </c>
      <c r="P23" s="841">
        <v>1055160</v>
      </c>
    </row>
    <row r="24" spans="1:16" ht="12.75">
      <c r="A24" s="803" t="s">
        <v>235</v>
      </c>
      <c r="B24" s="241">
        <v>2783549</v>
      </c>
      <c r="C24" s="242"/>
      <c r="D24" s="242"/>
      <c r="E24" s="242"/>
      <c r="F24" s="242"/>
      <c r="G24" s="242"/>
      <c r="H24" s="841">
        <f>2783549+'3.sz.m Önk  bev.'!L53</f>
        <v>3183549</v>
      </c>
      <c r="I24" s="818" t="s">
        <v>236</v>
      </c>
      <c r="J24" s="751">
        <v>400000</v>
      </c>
      <c r="K24" s="242">
        <f>'4.sz.m.ÖNK kiadás'!G20</f>
        <v>0</v>
      </c>
      <c r="L24" s="242">
        <f>'4.sz.m.ÖNK kiadás'!H20</f>
        <v>0</v>
      </c>
      <c r="M24" s="242">
        <f>'4.sz.m.ÖNK kiadás'!I20</f>
        <v>0</v>
      </c>
      <c r="N24" s="242">
        <f>'4.sz.m.ÖNK kiadás'!J20</f>
        <v>0</v>
      </c>
      <c r="O24" s="242">
        <f>'4.sz.m.ÖNK kiadás'!K20</f>
        <v>0</v>
      </c>
      <c r="P24" s="841">
        <v>400000</v>
      </c>
    </row>
    <row r="25" spans="1:16" ht="13.5" thickBot="1">
      <c r="A25" s="803"/>
      <c r="B25" s="241"/>
      <c r="C25" s="242"/>
      <c r="D25" s="242"/>
      <c r="E25" s="242"/>
      <c r="F25" s="242"/>
      <c r="G25" s="242"/>
      <c r="H25" s="841"/>
      <c r="I25" s="818" t="s">
        <v>237</v>
      </c>
      <c r="J25" s="751">
        <v>7430000</v>
      </c>
      <c r="K25" s="242"/>
      <c r="L25" s="242"/>
      <c r="M25" s="242"/>
      <c r="N25" s="242"/>
      <c r="O25" s="242"/>
      <c r="P25" s="841">
        <f>'4.sz.m.ÖNK kiadás'!L28</f>
        <v>7793399</v>
      </c>
    </row>
    <row r="26" spans="1:16" ht="13.5" hidden="1" thickBot="1">
      <c r="A26" s="812"/>
      <c r="B26" s="245"/>
      <c r="C26" s="246"/>
      <c r="D26" s="246"/>
      <c r="E26" s="246"/>
      <c r="F26" s="246"/>
      <c r="G26" s="246"/>
      <c r="H26" s="843"/>
      <c r="I26" s="820"/>
      <c r="J26" s="748"/>
      <c r="K26" s="246"/>
      <c r="L26" s="246"/>
      <c r="M26" s="246"/>
      <c r="N26" s="246"/>
      <c r="O26" s="246"/>
      <c r="P26" s="843"/>
    </row>
    <row r="27" spans="1:16" ht="23.25" thickBot="1">
      <c r="A27" s="813" t="s">
        <v>238</v>
      </c>
      <c r="B27" s="256">
        <f>SUM(B22:B26)</f>
        <v>4783549</v>
      </c>
      <c r="C27" s="257">
        <f>SUM(C22:C25)</f>
        <v>0</v>
      </c>
      <c r="D27" s="257">
        <f>SUM(D22:D25)</f>
        <v>0</v>
      </c>
      <c r="E27" s="257">
        <f>SUM(E22:E25)</f>
        <v>0</v>
      </c>
      <c r="F27" s="257">
        <f>SUM(F22:F25)</f>
        <v>0</v>
      </c>
      <c r="G27" s="257">
        <f>SUM(G22:G25)</f>
        <v>0</v>
      </c>
      <c r="H27" s="846">
        <f>H22+H24</f>
        <v>5183549</v>
      </c>
      <c r="I27" s="827" t="s">
        <v>239</v>
      </c>
      <c r="J27" s="749">
        <f aca="true" t="shared" si="3" ref="J27:O27">SUM(J22:J26)</f>
        <v>9997549</v>
      </c>
      <c r="K27" s="263" t="e">
        <f t="shared" si="3"/>
        <v>#REF!</v>
      </c>
      <c r="L27" s="263" t="e">
        <f t="shared" si="3"/>
        <v>#REF!</v>
      </c>
      <c r="M27" s="263" t="e">
        <f t="shared" si="3"/>
        <v>#REF!</v>
      </c>
      <c r="N27" s="263" t="e">
        <f t="shared" si="3"/>
        <v>#REF!</v>
      </c>
      <c r="O27" s="263" t="e">
        <f t="shared" si="3"/>
        <v>#REF!</v>
      </c>
      <c r="P27" s="852">
        <f>P22+P23+P24+P25</f>
        <v>10397549</v>
      </c>
    </row>
    <row r="28" spans="1:16" ht="15" customHeight="1">
      <c r="A28" s="807" t="s">
        <v>537</v>
      </c>
      <c r="B28" s="264">
        <v>5214000</v>
      </c>
      <c r="C28" s="265"/>
      <c r="D28" s="265"/>
      <c r="E28" s="265"/>
      <c r="F28" s="265"/>
      <c r="G28" s="265"/>
      <c r="H28" s="850">
        <v>5214000</v>
      </c>
      <c r="I28" s="828" t="s">
        <v>240</v>
      </c>
      <c r="J28" s="237"/>
      <c r="K28" s="238"/>
      <c r="L28" s="238"/>
      <c r="M28" s="238"/>
      <c r="N28" s="238"/>
      <c r="O28" s="238"/>
      <c r="P28" s="842"/>
    </row>
    <row r="29" spans="1:16" ht="13.5" thickBot="1">
      <c r="A29" s="808" t="s">
        <v>221</v>
      </c>
      <c r="B29" s="266"/>
      <c r="C29" s="267"/>
      <c r="D29" s="267"/>
      <c r="E29" s="267"/>
      <c r="F29" s="267"/>
      <c r="G29" s="267"/>
      <c r="H29" s="851"/>
      <c r="I29" s="829"/>
      <c r="J29" s="245"/>
      <c r="K29" s="246"/>
      <c r="L29" s="246"/>
      <c r="M29" s="246"/>
      <c r="N29" s="246"/>
      <c r="O29" s="246"/>
      <c r="P29" s="843"/>
    </row>
    <row r="30" spans="1:16" ht="18.75" customHeight="1" thickBot="1">
      <c r="A30" s="814" t="s">
        <v>241</v>
      </c>
      <c r="B30" s="254">
        <f aca="true" t="shared" si="4" ref="B30:G30">SUM(B28:B29)</f>
        <v>5214000</v>
      </c>
      <c r="C30" s="255">
        <f t="shared" si="4"/>
        <v>0</v>
      </c>
      <c r="D30" s="255">
        <f t="shared" si="4"/>
        <v>0</v>
      </c>
      <c r="E30" s="255">
        <f t="shared" si="4"/>
        <v>0</v>
      </c>
      <c r="F30" s="255">
        <f t="shared" si="4"/>
        <v>0</v>
      </c>
      <c r="G30" s="255">
        <f t="shared" si="4"/>
        <v>0</v>
      </c>
      <c r="H30" s="852">
        <v>5214000</v>
      </c>
      <c r="I30" s="827" t="s">
        <v>242</v>
      </c>
      <c r="J30" s="256"/>
      <c r="K30" s="257">
        <f>SUM(K28:K29)</f>
        <v>0</v>
      </c>
      <c r="L30" s="257">
        <f>SUM(L28:L29)</f>
        <v>0</v>
      </c>
      <c r="M30" s="257">
        <f>SUM(M28:M29)</f>
        <v>0</v>
      </c>
      <c r="N30" s="257">
        <f>SUM(N28:N29)</f>
        <v>0</v>
      </c>
      <c r="O30" s="257">
        <f>SUM(O28:O29)</f>
        <v>0</v>
      </c>
      <c r="P30" s="1166"/>
    </row>
    <row r="31" spans="1:16" ht="21" customHeight="1" thickBot="1">
      <c r="A31" s="815" t="s">
        <v>243</v>
      </c>
      <c r="B31" s="256">
        <f aca="true" t="shared" si="5" ref="B31:G31">B27+B30</f>
        <v>9997549</v>
      </c>
      <c r="C31" s="257">
        <f t="shared" si="5"/>
        <v>0</v>
      </c>
      <c r="D31" s="257">
        <f t="shared" si="5"/>
        <v>0</v>
      </c>
      <c r="E31" s="257">
        <f t="shared" si="5"/>
        <v>0</v>
      </c>
      <c r="F31" s="257">
        <f t="shared" si="5"/>
        <v>0</v>
      </c>
      <c r="G31" s="257">
        <f t="shared" si="5"/>
        <v>0</v>
      </c>
      <c r="H31" s="846">
        <f>H27+H30</f>
        <v>10397549</v>
      </c>
      <c r="I31" s="830" t="s">
        <v>244</v>
      </c>
      <c r="J31" s="256">
        <v>9997549</v>
      </c>
      <c r="K31" s="257" t="e">
        <f>K30+K27</f>
        <v>#REF!</v>
      </c>
      <c r="L31" s="257" t="e">
        <f>L30+L27</f>
        <v>#REF!</v>
      </c>
      <c r="M31" s="257" t="e">
        <f>M30+M27</f>
        <v>#REF!</v>
      </c>
      <c r="N31" s="257" t="e">
        <f>N30+N27</f>
        <v>#REF!</v>
      </c>
      <c r="O31" s="257" t="e">
        <f>O30+O27</f>
        <v>#REF!</v>
      </c>
      <c r="P31" s="852">
        <f>P27</f>
        <v>10397549</v>
      </c>
    </row>
    <row r="32" spans="1:16" ht="26.25" customHeight="1" hidden="1" thickBot="1">
      <c r="A32" s="815" t="s">
        <v>245</v>
      </c>
      <c r="B32" s="268"/>
      <c r="C32" s="269"/>
      <c r="D32" s="269"/>
      <c r="E32" s="269"/>
      <c r="F32" s="269"/>
      <c r="G32" s="269"/>
      <c r="H32" s="846"/>
      <c r="I32" s="830" t="s">
        <v>194</v>
      </c>
      <c r="J32" s="256"/>
      <c r="K32" s="257"/>
      <c r="L32" s="257"/>
      <c r="M32" s="257"/>
      <c r="N32" s="257"/>
      <c r="O32" s="257"/>
      <c r="P32" s="1166"/>
    </row>
    <row r="33" spans="1:16" ht="16.5" customHeight="1" thickBot="1">
      <c r="A33" s="816" t="s">
        <v>226</v>
      </c>
      <c r="B33" s="270"/>
      <c r="C33" s="269"/>
      <c r="D33" s="269"/>
      <c r="E33" s="269"/>
      <c r="F33" s="269"/>
      <c r="G33" s="269"/>
      <c r="H33" s="270">
        <v>-5214000</v>
      </c>
      <c r="I33" s="848" t="s">
        <v>227</v>
      </c>
      <c r="J33" s="256"/>
      <c r="K33" s="257"/>
      <c r="L33" s="257"/>
      <c r="M33" s="257"/>
      <c r="N33" s="257"/>
      <c r="O33" s="257"/>
      <c r="P33" s="1166"/>
    </row>
    <row r="34" spans="1:16" ht="19.5" customHeight="1" thickBot="1">
      <c r="A34" s="816" t="s">
        <v>228</v>
      </c>
      <c r="B34" s="270">
        <v>-5214000</v>
      </c>
      <c r="C34" s="271" t="e">
        <f>C18+C31</f>
        <v>#REF!</v>
      </c>
      <c r="D34" s="271" t="e">
        <f>D18+D31</f>
        <v>#REF!</v>
      </c>
      <c r="E34" s="271" t="e">
        <f>E18+E31</f>
        <v>#REF!</v>
      </c>
      <c r="F34" s="271" t="e">
        <f>F18+F31+F32</f>
        <v>#REF!</v>
      </c>
      <c r="G34" s="271" t="e">
        <f>G18+G31+G32</f>
        <v>#REF!</v>
      </c>
      <c r="H34" s="270">
        <v>-5214000</v>
      </c>
      <c r="I34" s="848" t="s">
        <v>229</v>
      </c>
      <c r="J34" s="272"/>
      <c r="K34" s="273" t="e">
        <f>K31+K18</f>
        <v>#REF!</v>
      </c>
      <c r="L34" s="273" t="e">
        <f>L31+L18</f>
        <v>#REF!</v>
      </c>
      <c r="M34" s="273" t="e">
        <f>M31+M18</f>
        <v>#REF!</v>
      </c>
      <c r="N34" s="273" t="e">
        <f>N31+N18+N32</f>
        <v>#REF!</v>
      </c>
      <c r="O34" s="273" t="e">
        <f>O31+O18+O32</f>
        <v>#REF!</v>
      </c>
      <c r="P34" s="1167"/>
    </row>
    <row r="36" spans="2:16" ht="12.75">
      <c r="B36" s="260"/>
      <c r="C36" s="260"/>
      <c r="D36" s="260"/>
      <c r="E36" s="260"/>
      <c r="F36" s="260"/>
      <c r="G36" s="260"/>
      <c r="H36" s="260"/>
      <c r="J36" s="260"/>
      <c r="K36" s="260"/>
      <c r="L36" s="260"/>
      <c r="M36" s="260"/>
      <c r="N36" s="260"/>
      <c r="O36" s="260"/>
      <c r="P36" s="260"/>
    </row>
  </sheetData>
  <sheetProtection selectLockedCells="1" selectUnlockedCells="1"/>
  <mergeCells count="4">
    <mergeCell ref="I1:J1"/>
    <mergeCell ref="A2:J2"/>
    <mergeCell ref="A4:J4"/>
    <mergeCell ref="A21:J21"/>
  </mergeCells>
  <printOptions horizontalCentered="1"/>
  <pageMargins left="0.7479166666666667" right="0.7479166666666667" top="0.7875" bottom="0.78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4"/>
  <sheetViews>
    <sheetView zoomScale="75" zoomScaleNormal="75" zoomScalePageLayoutView="0" workbookViewId="0" topLeftCell="A25">
      <selection activeCell="E33" sqref="E33"/>
    </sheetView>
  </sheetViews>
  <sheetFormatPr defaultColWidth="9.140625" defaultRowHeight="12.75"/>
  <cols>
    <col min="1" max="2" width="5.7109375" style="1" customWidth="1"/>
    <col min="3" max="3" width="8.8515625" style="1" customWidth="1"/>
    <col min="4" max="4" width="44.140625" style="2" customWidth="1"/>
    <col min="5" max="5" width="7.140625" style="2" customWidth="1"/>
    <col min="6" max="6" width="17.00390625" style="3" customWidth="1"/>
    <col min="7" max="11" width="0" style="3" hidden="1" customWidth="1"/>
    <col min="12" max="12" width="17.8515625" style="3" customWidth="1"/>
    <col min="13" max="13" width="18.421875" style="4" customWidth="1"/>
    <col min="14" max="18" width="0" style="4" hidden="1" customWidth="1"/>
    <col min="19" max="19" width="17.421875" style="4" customWidth="1"/>
    <col min="20" max="20" width="16.7109375" style="5" customWidth="1"/>
    <col min="21" max="23" width="0" style="4" hidden="1" customWidth="1"/>
    <col min="24" max="25" width="0" style="5" hidden="1" customWidth="1"/>
    <col min="26" max="26" width="13.7109375" style="5" customWidth="1"/>
    <col min="27" max="16384" width="9.140625" style="5" customWidth="1"/>
  </cols>
  <sheetData>
    <row r="1" spans="1:20" ht="12.75">
      <c r="A1" s="6"/>
      <c r="B1" s="6"/>
      <c r="C1" s="6"/>
      <c r="D1" s="7"/>
      <c r="E1" s="7"/>
      <c r="T1" s="8" t="s">
        <v>246</v>
      </c>
    </row>
    <row r="2" spans="1:23" s="11" customFormat="1" ht="34.5" customHeight="1">
      <c r="A2" s="1338" t="s">
        <v>490</v>
      </c>
      <c r="B2" s="1338"/>
      <c r="C2" s="1338"/>
      <c r="D2" s="1338"/>
      <c r="E2" s="1338"/>
      <c r="F2" s="1338"/>
      <c r="G2" s="1338"/>
      <c r="H2" s="1338"/>
      <c r="I2" s="1338"/>
      <c r="J2" s="1338"/>
      <c r="K2" s="1338"/>
      <c r="L2" s="1338"/>
      <c r="M2" s="1338"/>
      <c r="N2" s="1338"/>
      <c r="O2" s="1338"/>
      <c r="P2" s="1338"/>
      <c r="Q2" s="1338"/>
      <c r="R2" s="1338"/>
      <c r="S2" s="1338"/>
      <c r="T2" s="1338"/>
      <c r="U2" s="9"/>
      <c r="V2" s="10"/>
      <c r="W2" s="10"/>
    </row>
    <row r="3" spans="1:20" ht="13.5" thickBot="1">
      <c r="A3" s="12"/>
      <c r="B3" s="12"/>
      <c r="C3" s="12"/>
      <c r="D3" s="13"/>
      <c r="E3" s="14"/>
      <c r="M3" s="15"/>
      <c r="N3" s="15"/>
      <c r="O3" s="15"/>
      <c r="P3" s="15"/>
      <c r="Q3" s="15"/>
      <c r="R3" s="15"/>
      <c r="S3" s="15"/>
      <c r="T3" s="16" t="s">
        <v>495</v>
      </c>
    </row>
    <row r="4" spans="1:26" ht="45.75" customHeight="1" thickBot="1">
      <c r="A4" s="1339" t="s">
        <v>2</v>
      </c>
      <c r="B4" s="1339"/>
      <c r="C4" s="1339"/>
      <c r="D4" s="18" t="s">
        <v>3</v>
      </c>
      <c r="E4" s="19" t="s">
        <v>4</v>
      </c>
      <c r="F4" s="1334" t="s">
        <v>5</v>
      </c>
      <c r="G4" s="1335"/>
      <c r="H4" s="1335"/>
      <c r="I4" s="1335"/>
      <c r="J4" s="1335"/>
      <c r="K4" s="1335"/>
      <c r="L4" s="1336"/>
      <c r="M4" s="1334" t="s">
        <v>6</v>
      </c>
      <c r="N4" s="1335"/>
      <c r="O4" s="1335"/>
      <c r="P4" s="1335"/>
      <c r="Q4" s="1335"/>
      <c r="R4" s="1335"/>
      <c r="S4" s="1336"/>
      <c r="T4" s="1387" t="s">
        <v>7</v>
      </c>
      <c r="U4" s="1388"/>
      <c r="V4" s="1388"/>
      <c r="W4" s="1388"/>
      <c r="X4" s="1388"/>
      <c r="Y4" s="1388"/>
      <c r="Z4" s="1389"/>
    </row>
    <row r="5" spans="1:26" ht="45.75" customHeight="1" thickBot="1">
      <c r="A5" s="17"/>
      <c r="B5" s="21"/>
      <c r="C5" s="21"/>
      <c r="D5" s="18"/>
      <c r="E5" s="19"/>
      <c r="F5" s="22" t="s">
        <v>9</v>
      </c>
      <c r="G5" s="23" t="s">
        <v>10</v>
      </c>
      <c r="H5" s="23" t="s">
        <v>11</v>
      </c>
      <c r="I5" s="23" t="s">
        <v>12</v>
      </c>
      <c r="J5" s="23" t="s">
        <v>13</v>
      </c>
      <c r="K5" s="24" t="s">
        <v>14</v>
      </c>
      <c r="L5" s="18" t="s">
        <v>10</v>
      </c>
      <c r="M5" s="22" t="s">
        <v>9</v>
      </c>
      <c r="N5" s="23" t="s">
        <v>10</v>
      </c>
      <c r="O5" s="23" t="s">
        <v>11</v>
      </c>
      <c r="P5" s="23" t="s">
        <v>12</v>
      </c>
      <c r="Q5" s="23" t="s">
        <v>13</v>
      </c>
      <c r="R5" s="24" t="s">
        <v>14</v>
      </c>
      <c r="S5" s="18" t="s">
        <v>10</v>
      </c>
      <c r="T5" s="22" t="s">
        <v>9</v>
      </c>
      <c r="U5" s="23" t="s">
        <v>10</v>
      </c>
      <c r="V5" s="23" t="s">
        <v>11</v>
      </c>
      <c r="W5" s="23" t="s">
        <v>12</v>
      </c>
      <c r="X5" s="23" t="s">
        <v>13</v>
      </c>
      <c r="Y5" s="24" t="s">
        <v>14</v>
      </c>
      <c r="Z5" s="856" t="s">
        <v>518</v>
      </c>
    </row>
    <row r="6" spans="1:32" s="33" customFormat="1" ht="21.75" customHeight="1" thickBot="1">
      <c r="A6" s="27"/>
      <c r="B6" s="1322"/>
      <c r="C6" s="1322"/>
      <c r="D6" s="1322"/>
      <c r="E6" s="28"/>
      <c r="F6" s="29"/>
      <c r="G6" s="30"/>
      <c r="H6" s="30"/>
      <c r="I6" s="30"/>
      <c r="J6" s="30"/>
      <c r="K6" s="30"/>
      <c r="L6" s="781"/>
      <c r="M6" s="29"/>
      <c r="N6" s="30"/>
      <c r="O6" s="30"/>
      <c r="P6" s="30"/>
      <c r="Q6" s="30"/>
      <c r="R6" s="30"/>
      <c r="S6" s="781"/>
      <c r="T6" s="29"/>
      <c r="U6" s="30"/>
      <c r="V6" s="30"/>
      <c r="W6" s="30"/>
      <c r="X6" s="30"/>
      <c r="Y6" s="30"/>
      <c r="Z6" s="857"/>
      <c r="AF6" s="1168"/>
    </row>
    <row r="7" spans="1:32" s="33" customFormat="1" ht="21.75" customHeight="1" thickBot="1">
      <c r="A7" s="27" t="s">
        <v>15</v>
      </c>
      <c r="B7" s="1322" t="s">
        <v>16</v>
      </c>
      <c r="C7" s="1322"/>
      <c r="D7" s="1322"/>
      <c r="E7" s="34" t="s">
        <v>17</v>
      </c>
      <c r="F7" s="29">
        <f>F8+F13+F16+F17+F20</f>
        <v>18900000</v>
      </c>
      <c r="G7" s="29">
        <f aca="true" t="shared" si="0" ref="G7:T7">G8+G13+G16+G17+G20</f>
        <v>0</v>
      </c>
      <c r="H7" s="29">
        <f t="shared" si="0"/>
        <v>0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>L8+L13+L16+L17+L20</f>
        <v>18930000</v>
      </c>
      <c r="M7" s="29">
        <f t="shared" si="0"/>
        <v>15841584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f t="shared" si="0"/>
        <v>0</v>
      </c>
      <c r="R7" s="29">
        <f t="shared" si="0"/>
        <v>0</v>
      </c>
      <c r="S7" s="29">
        <f>L7-Z7</f>
        <v>15820404</v>
      </c>
      <c r="T7" s="29">
        <f t="shared" si="0"/>
        <v>3058416</v>
      </c>
      <c r="U7" s="30">
        <f>U8+U13+U16</f>
        <v>0</v>
      </c>
      <c r="V7" s="30">
        <f>V8+V13+V16</f>
        <v>0</v>
      </c>
      <c r="W7" s="30">
        <f>W8+W13+W16</f>
        <v>0</v>
      </c>
      <c r="X7" s="30">
        <f>X8+X13+X16</f>
        <v>0</v>
      </c>
      <c r="Y7" s="30">
        <f>Y8+Y13+Y16</f>
        <v>0</v>
      </c>
      <c r="Z7" s="29">
        <v>3109596</v>
      </c>
      <c r="AF7" s="1169"/>
    </row>
    <row r="8" spans="1:32" ht="21.75" customHeight="1">
      <c r="A8" s="35"/>
      <c r="B8" s="36" t="s">
        <v>18</v>
      </c>
      <c r="C8" s="1340" t="s">
        <v>19</v>
      </c>
      <c r="D8" s="1340"/>
      <c r="E8" s="37" t="s">
        <v>20</v>
      </c>
      <c r="F8" s="38">
        <v>2000000</v>
      </c>
      <c r="G8" s="39"/>
      <c r="H8" s="39"/>
      <c r="I8" s="39"/>
      <c r="J8" s="39"/>
      <c r="K8" s="39"/>
      <c r="L8" s="855">
        <v>2000000</v>
      </c>
      <c r="M8" s="753">
        <f>F8-T8</f>
        <v>2000000</v>
      </c>
      <c r="N8" s="39"/>
      <c r="O8" s="39"/>
      <c r="P8" s="39"/>
      <c r="Q8" s="39"/>
      <c r="R8" s="39"/>
      <c r="S8" s="1182">
        <f aca="true" t="shared" si="1" ref="S8:S63">L8-Z8</f>
        <v>2000000</v>
      </c>
      <c r="T8" s="38"/>
      <c r="U8" s="40"/>
      <c r="V8" s="40"/>
      <c r="W8" s="40"/>
      <c r="X8" s="40"/>
      <c r="Y8" s="40"/>
      <c r="Z8" s="1182"/>
      <c r="AF8" s="1169"/>
    </row>
    <row r="9" spans="1:32" ht="21.75" customHeight="1">
      <c r="A9" s="41"/>
      <c r="B9" s="42"/>
      <c r="C9" s="42" t="s">
        <v>21</v>
      </c>
      <c r="D9" s="43" t="s">
        <v>22</v>
      </c>
      <c r="E9" s="44"/>
      <c r="F9" s="45"/>
      <c r="G9" s="46"/>
      <c r="H9" s="46"/>
      <c r="I9" s="46"/>
      <c r="J9" s="46"/>
      <c r="K9" s="46"/>
      <c r="L9" s="782"/>
      <c r="M9" s="45">
        <f aca="true" t="shared" si="2" ref="M9:M20">F9-T9</f>
        <v>0</v>
      </c>
      <c r="N9" s="46"/>
      <c r="O9" s="46"/>
      <c r="P9" s="46"/>
      <c r="Q9" s="46"/>
      <c r="R9" s="46"/>
      <c r="S9" s="1183">
        <f t="shared" si="1"/>
        <v>0</v>
      </c>
      <c r="T9" s="45"/>
      <c r="U9" s="46"/>
      <c r="V9" s="46"/>
      <c r="W9" s="46"/>
      <c r="X9" s="46"/>
      <c r="Y9" s="46"/>
      <c r="Z9" s="1183"/>
      <c r="AF9" s="1169"/>
    </row>
    <row r="10" spans="1:32" ht="21.75" customHeight="1">
      <c r="A10" s="41"/>
      <c r="B10" s="42"/>
      <c r="C10" s="42" t="s">
        <v>23</v>
      </c>
      <c r="D10" s="43" t="s">
        <v>24</v>
      </c>
      <c r="E10" s="44"/>
      <c r="F10" s="45">
        <v>2000000</v>
      </c>
      <c r="G10" s="46"/>
      <c r="H10" s="46"/>
      <c r="I10" s="46"/>
      <c r="J10" s="46"/>
      <c r="K10" s="46"/>
      <c r="L10" s="45">
        <v>2000000</v>
      </c>
      <c r="M10" s="45">
        <f t="shared" si="2"/>
        <v>2000000</v>
      </c>
      <c r="N10" s="46"/>
      <c r="O10" s="46"/>
      <c r="P10" s="46"/>
      <c r="Q10" s="46"/>
      <c r="R10" s="46"/>
      <c r="S10" s="1183">
        <f t="shared" si="1"/>
        <v>2000000</v>
      </c>
      <c r="T10" s="45"/>
      <c r="U10" s="46"/>
      <c r="V10" s="46"/>
      <c r="W10" s="46"/>
      <c r="X10" s="46"/>
      <c r="Y10" s="46"/>
      <c r="Z10" s="1183"/>
      <c r="AF10" s="1169"/>
    </row>
    <row r="11" spans="1:32" ht="21.75" customHeight="1">
      <c r="A11" s="41"/>
      <c r="B11" s="42"/>
      <c r="C11" s="42" t="s">
        <v>25</v>
      </c>
      <c r="D11" s="43" t="s">
        <v>26</v>
      </c>
      <c r="E11" s="44"/>
      <c r="F11" s="45"/>
      <c r="G11" s="46"/>
      <c r="H11" s="46"/>
      <c r="I11" s="46"/>
      <c r="J11" s="46"/>
      <c r="K11" s="46"/>
      <c r="L11" s="45"/>
      <c r="M11" s="45">
        <f t="shared" si="2"/>
        <v>0</v>
      </c>
      <c r="N11" s="46"/>
      <c r="O11" s="46"/>
      <c r="P11" s="46"/>
      <c r="Q11" s="46"/>
      <c r="R11" s="46"/>
      <c r="S11" s="1183">
        <f t="shared" si="1"/>
        <v>0</v>
      </c>
      <c r="T11" s="45"/>
      <c r="U11" s="46"/>
      <c r="V11" s="46"/>
      <c r="W11" s="46"/>
      <c r="X11" s="46"/>
      <c r="Y11" s="46"/>
      <c r="Z11" s="1183"/>
      <c r="AF11" s="1169"/>
    </row>
    <row r="12" spans="1:35" ht="21.75" customHeight="1" hidden="1">
      <c r="A12" s="41"/>
      <c r="B12" s="42"/>
      <c r="C12" s="42"/>
      <c r="D12" s="43"/>
      <c r="E12" s="44"/>
      <c r="F12" s="45"/>
      <c r="G12" s="46"/>
      <c r="H12" s="46"/>
      <c r="I12" s="46"/>
      <c r="J12" s="46"/>
      <c r="K12" s="46"/>
      <c r="L12" s="45"/>
      <c r="M12" s="45">
        <f t="shared" si="2"/>
        <v>0</v>
      </c>
      <c r="N12" s="46"/>
      <c r="O12" s="46"/>
      <c r="P12" s="46"/>
      <c r="Q12" s="46"/>
      <c r="R12" s="46"/>
      <c r="S12" s="1183">
        <f t="shared" si="1"/>
        <v>0</v>
      </c>
      <c r="T12" s="45"/>
      <c r="U12" s="46"/>
      <c r="V12" s="46"/>
      <c r="W12" s="46"/>
      <c r="X12" s="46"/>
      <c r="Y12" s="46"/>
      <c r="Z12" s="1183"/>
      <c r="AF12" s="1169"/>
      <c r="AI12" s="5" t="s">
        <v>27</v>
      </c>
    </row>
    <row r="13" spans="1:32" ht="21.75" customHeight="1">
      <c r="A13" s="41"/>
      <c r="B13" s="42" t="s">
        <v>28</v>
      </c>
      <c r="C13" s="1341" t="s">
        <v>29</v>
      </c>
      <c r="D13" s="1341"/>
      <c r="E13" s="48" t="s">
        <v>30</v>
      </c>
      <c r="F13" s="45">
        <v>15000000</v>
      </c>
      <c r="G13" s="46"/>
      <c r="H13" s="46"/>
      <c r="I13" s="46"/>
      <c r="J13" s="46"/>
      <c r="K13" s="46"/>
      <c r="L13" s="45">
        <v>15000000</v>
      </c>
      <c r="M13" s="45">
        <f t="shared" si="2"/>
        <v>11941584</v>
      </c>
      <c r="N13" s="46"/>
      <c r="O13" s="46"/>
      <c r="P13" s="46"/>
      <c r="Q13" s="46"/>
      <c r="R13" s="46"/>
      <c r="S13" s="1183">
        <v>11881744</v>
      </c>
      <c r="T13" s="45">
        <v>3058416</v>
      </c>
      <c r="U13" s="46"/>
      <c r="V13" s="46"/>
      <c r="W13" s="46"/>
      <c r="X13" s="46"/>
      <c r="Y13" s="46"/>
      <c r="Z13" s="1183">
        <v>3109596</v>
      </c>
      <c r="AF13" s="1169"/>
    </row>
    <row r="14" spans="1:32" ht="21.75" customHeight="1">
      <c r="A14" s="41"/>
      <c r="B14" s="42"/>
      <c r="C14" s="42" t="s">
        <v>31</v>
      </c>
      <c r="D14" s="47" t="s">
        <v>32</v>
      </c>
      <c r="E14" s="48"/>
      <c r="F14" s="45">
        <v>15000000</v>
      </c>
      <c r="G14" s="46"/>
      <c r="H14" s="46"/>
      <c r="I14" s="46"/>
      <c r="J14" s="46"/>
      <c r="K14" s="46"/>
      <c r="L14" s="45">
        <v>15000000</v>
      </c>
      <c r="M14" s="45">
        <f t="shared" si="2"/>
        <v>15000000</v>
      </c>
      <c r="N14" s="46"/>
      <c r="O14" s="46"/>
      <c r="P14" s="46"/>
      <c r="Q14" s="46"/>
      <c r="R14" s="46"/>
      <c r="S14" s="1183">
        <f t="shared" si="1"/>
        <v>15000000</v>
      </c>
      <c r="T14" s="45"/>
      <c r="U14" s="49"/>
      <c r="V14" s="49"/>
      <c r="W14" s="49"/>
      <c r="X14" s="49"/>
      <c r="Y14" s="49"/>
      <c r="Z14" s="1183"/>
      <c r="AF14" s="1169"/>
    </row>
    <row r="15" spans="1:32" ht="21.75" customHeight="1">
      <c r="A15" s="41"/>
      <c r="B15" s="42"/>
      <c r="C15" s="42" t="s">
        <v>33</v>
      </c>
      <c r="D15" s="47" t="s">
        <v>34</v>
      </c>
      <c r="E15" s="48"/>
      <c r="F15" s="45"/>
      <c r="G15" s="46"/>
      <c r="H15" s="46"/>
      <c r="I15" s="46"/>
      <c r="J15" s="46"/>
      <c r="K15" s="46"/>
      <c r="L15" s="45"/>
      <c r="M15" s="45">
        <f t="shared" si="2"/>
        <v>0</v>
      </c>
      <c r="N15" s="46"/>
      <c r="O15" s="46"/>
      <c r="P15" s="46"/>
      <c r="Q15" s="46"/>
      <c r="R15" s="46"/>
      <c r="S15" s="1183">
        <f t="shared" si="1"/>
        <v>0</v>
      </c>
      <c r="T15" s="45"/>
      <c r="U15" s="49"/>
      <c r="V15" s="49"/>
      <c r="W15" s="49"/>
      <c r="X15" s="49"/>
      <c r="Y15" s="49"/>
      <c r="Z15" s="1183"/>
      <c r="AF15" s="1170"/>
    </row>
    <row r="16" spans="1:32" ht="21.75" customHeight="1">
      <c r="A16" s="41"/>
      <c r="B16" s="42" t="s">
        <v>35</v>
      </c>
      <c r="C16" s="1341" t="s">
        <v>36</v>
      </c>
      <c r="D16" s="1341"/>
      <c r="E16" s="48" t="s">
        <v>37</v>
      </c>
      <c r="F16" s="45">
        <v>1500000</v>
      </c>
      <c r="G16" s="46"/>
      <c r="H16" s="46"/>
      <c r="I16" s="50"/>
      <c r="J16" s="50"/>
      <c r="K16" s="50"/>
      <c r="L16" s="45">
        <v>1500000</v>
      </c>
      <c r="M16" s="45">
        <f t="shared" si="2"/>
        <v>1500000</v>
      </c>
      <c r="N16" s="46"/>
      <c r="O16" s="46"/>
      <c r="P16" s="50"/>
      <c r="Q16" s="50"/>
      <c r="R16" s="50"/>
      <c r="S16" s="1183">
        <f t="shared" si="1"/>
        <v>1500000</v>
      </c>
      <c r="T16" s="45"/>
      <c r="U16" s="49"/>
      <c r="V16" s="49"/>
      <c r="W16" s="51"/>
      <c r="X16" s="51"/>
      <c r="Y16" s="51"/>
      <c r="Z16" s="1183"/>
      <c r="AF16" s="1170"/>
    </row>
    <row r="17" spans="1:32" ht="21.75" customHeight="1">
      <c r="A17" s="41"/>
      <c r="B17" s="42" t="s">
        <v>38</v>
      </c>
      <c r="C17" s="1386" t="s">
        <v>39</v>
      </c>
      <c r="D17" s="1386"/>
      <c r="E17" s="52" t="s">
        <v>40</v>
      </c>
      <c r="F17" s="45">
        <v>300000</v>
      </c>
      <c r="G17" s="46"/>
      <c r="H17" s="46"/>
      <c r="I17" s="50"/>
      <c r="J17" s="50"/>
      <c r="K17" s="50"/>
      <c r="L17" s="45">
        <v>300000</v>
      </c>
      <c r="M17" s="45">
        <f t="shared" si="2"/>
        <v>300000</v>
      </c>
      <c r="N17" s="46"/>
      <c r="O17" s="46"/>
      <c r="P17" s="50"/>
      <c r="Q17" s="50"/>
      <c r="R17" s="50"/>
      <c r="S17" s="1183">
        <f t="shared" si="1"/>
        <v>300000</v>
      </c>
      <c r="T17" s="45"/>
      <c r="U17" s="53"/>
      <c r="V17" s="53"/>
      <c r="W17" s="54"/>
      <c r="X17" s="54"/>
      <c r="Y17" s="54"/>
      <c r="Z17" s="1183"/>
      <c r="AF17" s="1170"/>
    </row>
    <row r="18" spans="1:32" ht="21.75" customHeight="1">
      <c r="A18" s="41"/>
      <c r="B18" s="42"/>
      <c r="C18" s="42" t="s">
        <v>41</v>
      </c>
      <c r="D18" s="47" t="s">
        <v>42</v>
      </c>
      <c r="E18" s="48"/>
      <c r="F18" s="45"/>
      <c r="G18" s="46"/>
      <c r="H18" s="46"/>
      <c r="I18" s="50"/>
      <c r="J18" s="50"/>
      <c r="K18" s="50"/>
      <c r="L18" s="45"/>
      <c r="M18" s="45">
        <f t="shared" si="2"/>
        <v>0</v>
      </c>
      <c r="N18" s="46"/>
      <c r="O18" s="46"/>
      <c r="P18" s="50"/>
      <c r="Q18" s="50"/>
      <c r="R18" s="50"/>
      <c r="S18" s="1183">
        <f t="shared" si="1"/>
        <v>0</v>
      </c>
      <c r="T18" s="45"/>
      <c r="U18" s="53"/>
      <c r="V18" s="53"/>
      <c r="W18" s="54"/>
      <c r="X18" s="54"/>
      <c r="Y18" s="54"/>
      <c r="Z18" s="1183"/>
      <c r="AF18" s="1170"/>
    </row>
    <row r="19" spans="1:32" ht="21.75" customHeight="1">
      <c r="A19" s="41"/>
      <c r="B19" s="42"/>
      <c r="C19" s="42" t="s">
        <v>43</v>
      </c>
      <c r="D19" s="47" t="s">
        <v>44</v>
      </c>
      <c r="E19" s="48"/>
      <c r="F19" s="45">
        <v>300000</v>
      </c>
      <c r="G19" s="46"/>
      <c r="H19" s="46"/>
      <c r="I19" s="50"/>
      <c r="J19" s="50"/>
      <c r="K19" s="50"/>
      <c r="L19" s="45">
        <v>300000</v>
      </c>
      <c r="M19" s="45">
        <f t="shared" si="2"/>
        <v>300000</v>
      </c>
      <c r="N19" s="46"/>
      <c r="O19" s="46"/>
      <c r="P19" s="50"/>
      <c r="Q19" s="50"/>
      <c r="R19" s="50"/>
      <c r="S19" s="1183">
        <f t="shared" si="1"/>
        <v>300000</v>
      </c>
      <c r="T19" s="45"/>
      <c r="U19" s="53"/>
      <c r="V19" s="53"/>
      <c r="W19" s="54"/>
      <c r="X19" s="54"/>
      <c r="Y19" s="54"/>
      <c r="Z19" s="1183"/>
      <c r="AF19" s="1170"/>
    </row>
    <row r="20" spans="1:32" ht="21.75" customHeight="1" thickBot="1">
      <c r="A20" s="55"/>
      <c r="B20" s="56" t="s">
        <v>45</v>
      </c>
      <c r="C20" s="1391" t="s">
        <v>46</v>
      </c>
      <c r="D20" s="1391"/>
      <c r="E20" s="57" t="s">
        <v>47</v>
      </c>
      <c r="F20" s="45">
        <v>100000</v>
      </c>
      <c r="G20" s="58"/>
      <c r="H20" s="58"/>
      <c r="I20" s="59"/>
      <c r="J20" s="59"/>
      <c r="K20" s="59"/>
      <c r="L20" s="45">
        <v>130000</v>
      </c>
      <c r="M20" s="65">
        <f t="shared" si="2"/>
        <v>100000</v>
      </c>
      <c r="N20" s="58"/>
      <c r="O20" s="58"/>
      <c r="P20" s="59"/>
      <c r="Q20" s="59"/>
      <c r="R20" s="59"/>
      <c r="S20" s="1184">
        <f t="shared" si="1"/>
        <v>130000</v>
      </c>
      <c r="T20" s="60"/>
      <c r="U20" s="53"/>
      <c r="V20" s="53"/>
      <c r="W20" s="54"/>
      <c r="X20" s="54"/>
      <c r="Y20" s="54"/>
      <c r="Z20" s="1184"/>
      <c r="AF20" s="1168"/>
    </row>
    <row r="21" spans="1:32" ht="21.75" customHeight="1" thickBot="1">
      <c r="A21" s="27" t="s">
        <v>48</v>
      </c>
      <c r="B21" s="1322" t="s">
        <v>49</v>
      </c>
      <c r="C21" s="1322"/>
      <c r="D21" s="1322"/>
      <c r="E21" s="28" t="s">
        <v>50</v>
      </c>
      <c r="F21" s="29">
        <f>F23+F24+F25+F31+F32</f>
        <v>7021738</v>
      </c>
      <c r="G21" s="29">
        <f aca="true" t="shared" si="3" ref="G21:T21">G23+G24+G25+G31+G32</f>
        <v>0</v>
      </c>
      <c r="H21" s="29">
        <f t="shared" si="3"/>
        <v>0</v>
      </c>
      <c r="I21" s="29">
        <f t="shared" si="3"/>
        <v>0</v>
      </c>
      <c r="J21" s="29">
        <f t="shared" si="3"/>
        <v>0</v>
      </c>
      <c r="K21" s="29">
        <f t="shared" si="3"/>
        <v>0</v>
      </c>
      <c r="L21" s="29">
        <f>L22+L23+L24+L25+L31+L32+L33</f>
        <v>7353433</v>
      </c>
      <c r="M21" s="29">
        <f t="shared" si="3"/>
        <v>3244058</v>
      </c>
      <c r="N21" s="29">
        <f t="shared" si="3"/>
        <v>0</v>
      </c>
      <c r="O21" s="29">
        <f t="shared" si="3"/>
        <v>0</v>
      </c>
      <c r="P21" s="29">
        <f t="shared" si="3"/>
        <v>0</v>
      </c>
      <c r="Q21" s="29">
        <f t="shared" si="3"/>
        <v>0</v>
      </c>
      <c r="R21" s="29">
        <f t="shared" si="3"/>
        <v>0</v>
      </c>
      <c r="S21" s="29">
        <f t="shared" si="1"/>
        <v>3575753</v>
      </c>
      <c r="T21" s="29">
        <f t="shared" si="3"/>
        <v>3777680</v>
      </c>
      <c r="U21" s="30">
        <f>SUM(U23:U32)</f>
        <v>0</v>
      </c>
      <c r="V21" s="30">
        <f>SUM(V23:V32)</f>
        <v>0</v>
      </c>
      <c r="W21" s="274">
        <f>SUM(W23:W32)</f>
        <v>0</v>
      </c>
      <c r="X21" s="274">
        <f>SUM(X23:X32)</f>
        <v>0</v>
      </c>
      <c r="Y21" s="274">
        <f>SUM(Y23:Y32)</f>
        <v>870</v>
      </c>
      <c r="Z21" s="29">
        <v>3777680</v>
      </c>
      <c r="AF21" s="1169"/>
    </row>
    <row r="22" spans="1:32" ht="21.75" customHeight="1">
      <c r="A22" s="1175"/>
      <c r="B22" s="1115">
        <v>20</v>
      </c>
      <c r="C22" s="1340" t="s">
        <v>525</v>
      </c>
      <c r="D22" s="1390"/>
      <c r="E22" s="37" t="s">
        <v>528</v>
      </c>
      <c r="F22" s="38"/>
      <c r="G22" s="1179"/>
      <c r="H22" s="1179"/>
      <c r="I22" s="1179"/>
      <c r="J22" s="1179"/>
      <c r="K22" s="1179"/>
      <c r="L22" s="1179">
        <v>10000</v>
      </c>
      <c r="M22" s="38"/>
      <c r="N22" s="1179"/>
      <c r="O22" s="1179"/>
      <c r="P22" s="1179"/>
      <c r="Q22" s="1179"/>
      <c r="R22" s="1179"/>
      <c r="S22" s="1182">
        <f t="shared" si="1"/>
        <v>10000</v>
      </c>
      <c r="T22" s="38"/>
      <c r="U22" s="53"/>
      <c r="V22" s="53"/>
      <c r="W22" s="54"/>
      <c r="X22" s="54"/>
      <c r="Y22" s="54"/>
      <c r="Z22" s="1182"/>
      <c r="AF22" s="1169"/>
    </row>
    <row r="23" spans="1:32" ht="21.75" customHeight="1">
      <c r="A23" s="61"/>
      <c r="B23" s="62" t="s">
        <v>51</v>
      </c>
      <c r="C23" s="1323" t="s">
        <v>52</v>
      </c>
      <c r="D23" s="1323"/>
      <c r="E23" s="64" t="s">
        <v>53</v>
      </c>
      <c r="F23" s="65">
        <v>4037680</v>
      </c>
      <c r="G23" s="40"/>
      <c r="H23" s="40"/>
      <c r="I23" s="66"/>
      <c r="J23" s="66"/>
      <c r="K23" s="66"/>
      <c r="L23" s="65">
        <v>4037680</v>
      </c>
      <c r="M23" s="65">
        <f>F23-T23</f>
        <v>260000</v>
      </c>
      <c r="N23" s="40"/>
      <c r="O23" s="40"/>
      <c r="P23" s="66"/>
      <c r="Q23" s="66"/>
      <c r="R23" s="66"/>
      <c r="S23" s="1183">
        <f t="shared" si="1"/>
        <v>260000</v>
      </c>
      <c r="T23" s="65">
        <v>3777680</v>
      </c>
      <c r="U23" s="40"/>
      <c r="V23" s="40"/>
      <c r="W23" s="66"/>
      <c r="X23" s="66"/>
      <c r="Y23" s="66">
        <v>600</v>
      </c>
      <c r="Z23" s="1183">
        <v>3777680</v>
      </c>
      <c r="AF23" s="1170"/>
    </row>
    <row r="24" spans="1:32" ht="21.75" customHeight="1">
      <c r="A24" s="41"/>
      <c r="B24" s="42" t="s">
        <v>54</v>
      </c>
      <c r="C24" s="1319" t="s">
        <v>247</v>
      </c>
      <c r="D24" s="1319"/>
      <c r="E24" s="44" t="s">
        <v>56</v>
      </c>
      <c r="F24" s="67"/>
      <c r="G24" s="68"/>
      <c r="H24" s="68"/>
      <c r="I24" s="68"/>
      <c r="J24" s="68"/>
      <c r="K24" s="68"/>
      <c r="L24" s="67">
        <v>5195</v>
      </c>
      <c r="M24" s="65">
        <f aca="true" t="shared" si="4" ref="M24:M32">F24-T24</f>
        <v>0</v>
      </c>
      <c r="N24" s="68"/>
      <c r="O24" s="68"/>
      <c r="P24" s="68"/>
      <c r="Q24" s="68"/>
      <c r="R24" s="68"/>
      <c r="S24" s="1183">
        <f t="shared" si="1"/>
        <v>5195</v>
      </c>
      <c r="T24" s="67"/>
      <c r="U24" s="68"/>
      <c r="V24" s="68"/>
      <c r="W24" s="68"/>
      <c r="X24" s="68"/>
      <c r="Y24" s="68"/>
      <c r="Z24" s="858"/>
      <c r="AF24" s="1064"/>
    </row>
    <row r="25" spans="1:32" ht="21.75" customHeight="1">
      <c r="A25" s="41"/>
      <c r="B25" s="42" t="s">
        <v>57</v>
      </c>
      <c r="C25" s="1319" t="s">
        <v>58</v>
      </c>
      <c r="D25" s="1319"/>
      <c r="E25" s="44" t="s">
        <v>59</v>
      </c>
      <c r="F25" s="67">
        <v>2884058</v>
      </c>
      <c r="G25" s="68"/>
      <c r="H25" s="68"/>
      <c r="I25" s="68"/>
      <c r="J25" s="68"/>
      <c r="K25" s="68"/>
      <c r="L25" s="67">
        <v>3184058</v>
      </c>
      <c r="M25" s="65">
        <f t="shared" si="4"/>
        <v>2884058</v>
      </c>
      <c r="N25" s="68"/>
      <c r="O25" s="68"/>
      <c r="P25" s="68"/>
      <c r="Q25" s="68"/>
      <c r="R25" s="68"/>
      <c r="S25" s="1183">
        <f t="shared" si="1"/>
        <v>3184058</v>
      </c>
      <c r="T25" s="67"/>
      <c r="U25" s="68"/>
      <c r="V25" s="68"/>
      <c r="W25" s="68"/>
      <c r="X25" s="68"/>
      <c r="Y25" s="68"/>
      <c r="Z25" s="858"/>
      <c r="AF25" s="1064"/>
    </row>
    <row r="26" spans="1:32" ht="27.75" customHeight="1">
      <c r="A26" s="41"/>
      <c r="B26" s="42"/>
      <c r="C26" s="42" t="s">
        <v>60</v>
      </c>
      <c r="D26" s="43" t="s">
        <v>61</v>
      </c>
      <c r="E26" s="44"/>
      <c r="F26" s="67">
        <v>2884058</v>
      </c>
      <c r="G26" s="68"/>
      <c r="H26" s="68"/>
      <c r="I26" s="68"/>
      <c r="J26" s="68"/>
      <c r="K26" s="68"/>
      <c r="L26" s="67">
        <v>3184058</v>
      </c>
      <c r="M26" s="65">
        <f t="shared" si="4"/>
        <v>2884058</v>
      </c>
      <c r="N26" s="68"/>
      <c r="O26" s="68"/>
      <c r="P26" s="68"/>
      <c r="Q26" s="68"/>
      <c r="R26" s="68"/>
      <c r="S26" s="1183">
        <f t="shared" si="1"/>
        <v>3184058</v>
      </c>
      <c r="T26" s="67"/>
      <c r="U26" s="68"/>
      <c r="V26" s="68"/>
      <c r="W26" s="68"/>
      <c r="X26" s="68"/>
      <c r="Y26" s="68"/>
      <c r="Z26" s="858"/>
      <c r="AF26" s="1064"/>
    </row>
    <row r="27" spans="1:32" ht="41.25" customHeight="1">
      <c r="A27" s="41"/>
      <c r="B27" s="42"/>
      <c r="C27" s="42" t="s">
        <v>62</v>
      </c>
      <c r="D27" s="43" t="s">
        <v>63</v>
      </c>
      <c r="E27" s="44"/>
      <c r="F27" s="67"/>
      <c r="G27" s="68"/>
      <c r="H27" s="68"/>
      <c r="I27" s="68"/>
      <c r="J27" s="68"/>
      <c r="K27" s="68"/>
      <c r="L27" s="67"/>
      <c r="M27" s="65">
        <f t="shared" si="4"/>
        <v>0</v>
      </c>
      <c r="N27" s="68"/>
      <c r="O27" s="68"/>
      <c r="P27" s="68"/>
      <c r="Q27" s="68"/>
      <c r="R27" s="68"/>
      <c r="S27" s="1183">
        <f t="shared" si="1"/>
        <v>0</v>
      </c>
      <c r="T27" s="67"/>
      <c r="U27" s="68"/>
      <c r="V27" s="68"/>
      <c r="W27" s="68"/>
      <c r="X27" s="68"/>
      <c r="Y27" s="68"/>
      <c r="Z27" s="858"/>
      <c r="AF27" s="1064"/>
    </row>
    <row r="28" spans="1:32" ht="21.75" customHeight="1">
      <c r="A28" s="41"/>
      <c r="B28" s="42"/>
      <c r="C28" s="42" t="s">
        <v>64</v>
      </c>
      <c r="D28" s="43" t="s">
        <v>65</v>
      </c>
      <c r="E28" s="44"/>
      <c r="F28" s="67"/>
      <c r="G28" s="68"/>
      <c r="H28" s="68"/>
      <c r="I28" s="68"/>
      <c r="J28" s="68"/>
      <c r="K28" s="68"/>
      <c r="L28" s="67"/>
      <c r="M28" s="65">
        <f t="shared" si="4"/>
        <v>0</v>
      </c>
      <c r="N28" s="68"/>
      <c r="O28" s="68"/>
      <c r="P28" s="68"/>
      <c r="Q28" s="68"/>
      <c r="R28" s="68"/>
      <c r="S28" s="1183">
        <f t="shared" si="1"/>
        <v>0</v>
      </c>
      <c r="T28" s="67"/>
      <c r="U28" s="68"/>
      <c r="V28" s="68"/>
      <c r="W28" s="68"/>
      <c r="X28" s="68"/>
      <c r="Y28" s="68"/>
      <c r="Z28" s="858"/>
      <c r="AF28" s="1064"/>
    </row>
    <row r="29" spans="1:32" ht="21.75" customHeight="1">
      <c r="A29" s="41"/>
      <c r="B29" s="42" t="s">
        <v>66</v>
      </c>
      <c r="C29" s="1319" t="s">
        <v>67</v>
      </c>
      <c r="D29" s="1319"/>
      <c r="E29" s="44"/>
      <c r="F29" s="67"/>
      <c r="G29" s="68"/>
      <c r="H29" s="68"/>
      <c r="I29" s="68"/>
      <c r="J29" s="68"/>
      <c r="K29" s="68"/>
      <c r="L29" s="67"/>
      <c r="M29" s="65">
        <f t="shared" si="4"/>
        <v>0</v>
      </c>
      <c r="N29" s="68"/>
      <c r="O29" s="68"/>
      <c r="P29" s="68"/>
      <c r="Q29" s="68"/>
      <c r="R29" s="68"/>
      <c r="S29" s="1183">
        <f t="shared" si="1"/>
        <v>0</v>
      </c>
      <c r="T29" s="67"/>
      <c r="U29" s="68"/>
      <c r="V29" s="68"/>
      <c r="W29" s="68"/>
      <c r="X29" s="68"/>
      <c r="Y29" s="68">
        <v>270</v>
      </c>
      <c r="Z29" s="858"/>
      <c r="AF29" s="1064"/>
    </row>
    <row r="30" spans="1:32" ht="21.75" customHeight="1">
      <c r="A30" s="69"/>
      <c r="B30" s="70" t="s">
        <v>68</v>
      </c>
      <c r="C30" s="1384" t="s">
        <v>69</v>
      </c>
      <c r="D30" s="1384"/>
      <c r="E30" s="44"/>
      <c r="F30" s="67"/>
      <c r="G30" s="68"/>
      <c r="H30" s="68"/>
      <c r="I30" s="68"/>
      <c r="J30" s="68"/>
      <c r="K30" s="68"/>
      <c r="L30" s="67"/>
      <c r="M30" s="65">
        <f t="shared" si="4"/>
        <v>0</v>
      </c>
      <c r="N30" s="68"/>
      <c r="O30" s="68"/>
      <c r="P30" s="68"/>
      <c r="Q30" s="68"/>
      <c r="R30" s="68"/>
      <c r="S30" s="1183">
        <f t="shared" si="1"/>
        <v>0</v>
      </c>
      <c r="T30" s="67"/>
      <c r="U30" s="68"/>
      <c r="V30" s="68"/>
      <c r="W30" s="68"/>
      <c r="X30" s="68"/>
      <c r="Y30" s="68"/>
      <c r="Z30" s="858"/>
      <c r="AF30" s="1064"/>
    </row>
    <row r="31" spans="1:32" ht="21.75" customHeight="1">
      <c r="A31" s="69"/>
      <c r="B31" s="70" t="s">
        <v>70</v>
      </c>
      <c r="C31" s="1384" t="s">
        <v>71</v>
      </c>
      <c r="D31" s="1384"/>
      <c r="E31" s="44" t="s">
        <v>72</v>
      </c>
      <c r="F31" s="67"/>
      <c r="G31" s="68"/>
      <c r="H31" s="68"/>
      <c r="I31" s="68"/>
      <c r="J31" s="68"/>
      <c r="K31" s="68"/>
      <c r="L31" s="67">
        <v>10000</v>
      </c>
      <c r="M31" s="65">
        <f t="shared" si="4"/>
        <v>0</v>
      </c>
      <c r="N31" s="68"/>
      <c r="O31" s="68"/>
      <c r="P31" s="68"/>
      <c r="Q31" s="68"/>
      <c r="R31" s="68"/>
      <c r="S31" s="1183">
        <f t="shared" si="1"/>
        <v>10000</v>
      </c>
      <c r="T31" s="67"/>
      <c r="U31" s="68"/>
      <c r="V31" s="68"/>
      <c r="W31" s="68"/>
      <c r="X31" s="68"/>
      <c r="Y31" s="68"/>
      <c r="Z31" s="858"/>
      <c r="AF31" s="1064"/>
    </row>
    <row r="32" spans="1:32" ht="21.75" customHeight="1">
      <c r="A32" s="69"/>
      <c r="B32" s="70" t="s">
        <v>73</v>
      </c>
      <c r="C32" s="1325" t="s">
        <v>74</v>
      </c>
      <c r="D32" s="1325"/>
      <c r="E32" s="71" t="s">
        <v>524</v>
      </c>
      <c r="F32" s="87">
        <v>100000</v>
      </c>
      <c r="G32" s="88"/>
      <c r="H32" s="88"/>
      <c r="I32" s="88"/>
      <c r="J32" s="88"/>
      <c r="K32" s="88"/>
      <c r="L32" s="87">
        <v>100000</v>
      </c>
      <c r="M32" s="1176">
        <f t="shared" si="4"/>
        <v>100000</v>
      </c>
      <c r="N32" s="88"/>
      <c r="O32" s="88"/>
      <c r="P32" s="88"/>
      <c r="Q32" s="88"/>
      <c r="R32" s="88"/>
      <c r="S32" s="1183">
        <f t="shared" si="1"/>
        <v>100000</v>
      </c>
      <c r="T32" s="87"/>
      <c r="U32" s="88"/>
      <c r="V32" s="88"/>
      <c r="W32" s="88"/>
      <c r="X32" s="88"/>
      <c r="Y32" s="88"/>
      <c r="Z32" s="859"/>
      <c r="AF32" s="1064"/>
    </row>
    <row r="33" spans="1:32" ht="21.75" customHeight="1" thickBot="1">
      <c r="A33" s="55"/>
      <c r="B33" s="56" t="s">
        <v>522</v>
      </c>
      <c r="C33" s="1331" t="s">
        <v>529</v>
      </c>
      <c r="D33" s="1332"/>
      <c r="E33" s="92" t="s">
        <v>524</v>
      </c>
      <c r="F33" s="93"/>
      <c r="G33" s="1177"/>
      <c r="H33" s="1177"/>
      <c r="I33" s="1177"/>
      <c r="J33" s="1177"/>
      <c r="K33" s="1177"/>
      <c r="L33" s="1177">
        <v>6500</v>
      </c>
      <c r="M33" s="60"/>
      <c r="N33" s="1177"/>
      <c r="O33" s="1177"/>
      <c r="P33" s="1177"/>
      <c r="Q33" s="1177"/>
      <c r="R33" s="1177"/>
      <c r="S33" s="1184">
        <f t="shared" si="1"/>
        <v>6500</v>
      </c>
      <c r="T33" s="93"/>
      <c r="U33" s="94"/>
      <c r="V33" s="94"/>
      <c r="W33" s="94"/>
      <c r="X33" s="94"/>
      <c r="Y33" s="94"/>
      <c r="Z33" s="1178"/>
      <c r="AF33" s="1064"/>
    </row>
    <row r="34" spans="1:32" ht="21.75" customHeight="1" thickBot="1">
      <c r="A34" s="72" t="s">
        <v>75</v>
      </c>
      <c r="B34" s="1322" t="s">
        <v>76</v>
      </c>
      <c r="C34" s="1322"/>
      <c r="D34" s="1322"/>
      <c r="E34" s="28" t="s">
        <v>77</v>
      </c>
      <c r="F34" s="73">
        <f>F35+F36+F37+F38</f>
        <v>32301052</v>
      </c>
      <c r="G34" s="73">
        <f aca="true" t="shared" si="5" ref="G34:T34">G35+G36+G37+G38</f>
        <v>0</v>
      </c>
      <c r="H34" s="73">
        <f t="shared" si="5"/>
        <v>0</v>
      </c>
      <c r="I34" s="73">
        <f t="shared" si="5"/>
        <v>0</v>
      </c>
      <c r="J34" s="73">
        <f t="shared" si="5"/>
        <v>0</v>
      </c>
      <c r="K34" s="73">
        <f t="shared" si="5"/>
        <v>0</v>
      </c>
      <c r="L34" s="73">
        <f>L35+L38+L36</f>
        <v>32953976</v>
      </c>
      <c r="M34" s="73">
        <f t="shared" si="5"/>
        <v>32280859</v>
      </c>
      <c r="N34" s="73">
        <f t="shared" si="5"/>
        <v>0</v>
      </c>
      <c r="O34" s="73">
        <f t="shared" si="5"/>
        <v>0</v>
      </c>
      <c r="P34" s="73">
        <f t="shared" si="5"/>
        <v>0</v>
      </c>
      <c r="Q34" s="73">
        <f t="shared" si="5"/>
        <v>0</v>
      </c>
      <c r="R34" s="73">
        <f t="shared" si="5"/>
        <v>0</v>
      </c>
      <c r="S34" s="73">
        <f>S35+S38+S36</f>
        <v>32832818</v>
      </c>
      <c r="T34" s="73">
        <f t="shared" si="5"/>
        <v>20193</v>
      </c>
      <c r="U34" s="76"/>
      <c r="V34" s="76"/>
      <c r="W34" s="76"/>
      <c r="X34" s="76"/>
      <c r="Y34" s="76"/>
      <c r="Z34" s="1181">
        <v>121158</v>
      </c>
      <c r="AF34" s="1064"/>
    </row>
    <row r="35" spans="1:32" ht="21.75" customHeight="1" thickBot="1">
      <c r="A35" s="61"/>
      <c r="B35" s="70" t="s">
        <v>78</v>
      </c>
      <c r="C35" s="1385" t="s">
        <v>79</v>
      </c>
      <c r="D35" s="1385"/>
      <c r="E35" s="74" t="s">
        <v>80</v>
      </c>
      <c r="F35" s="67">
        <v>18542240</v>
      </c>
      <c r="G35" s="75"/>
      <c r="H35" s="75"/>
      <c r="I35" s="75"/>
      <c r="J35" s="75"/>
      <c r="K35" s="75"/>
      <c r="L35" s="1180">
        <f>19132790-590550</f>
        <v>18542240</v>
      </c>
      <c r="M35" s="754">
        <f>F35-T35</f>
        <v>18522047</v>
      </c>
      <c r="N35" s="75"/>
      <c r="O35" s="75"/>
      <c r="P35" s="75"/>
      <c r="Q35" s="75"/>
      <c r="R35" s="75"/>
      <c r="S35" s="1182">
        <f t="shared" si="1"/>
        <v>18421082</v>
      </c>
      <c r="T35" s="752">
        <v>20193</v>
      </c>
      <c r="U35" s="76"/>
      <c r="V35" s="76"/>
      <c r="W35" s="76"/>
      <c r="X35" s="76"/>
      <c r="Y35" s="76"/>
      <c r="Z35" s="860">
        <v>121158</v>
      </c>
      <c r="AF35" s="1171"/>
    </row>
    <row r="36" spans="1:32" ht="21.75" customHeight="1" thickBot="1">
      <c r="A36" s="41"/>
      <c r="B36" s="70" t="s">
        <v>81</v>
      </c>
      <c r="C36" s="1384" t="s">
        <v>82</v>
      </c>
      <c r="D36" s="1384"/>
      <c r="E36" s="44"/>
      <c r="F36" s="67"/>
      <c r="G36" s="77"/>
      <c r="H36" s="77"/>
      <c r="I36" s="77"/>
      <c r="J36" s="77"/>
      <c r="K36" s="77"/>
      <c r="L36" s="784">
        <f>590550+62374</f>
        <v>652924</v>
      </c>
      <c r="M36" s="67">
        <f aca="true" t="shared" si="6" ref="M36:M41">F36-T36</f>
        <v>0</v>
      </c>
      <c r="N36" s="77"/>
      <c r="O36" s="77"/>
      <c r="P36" s="77"/>
      <c r="Q36" s="77"/>
      <c r="R36" s="77"/>
      <c r="S36" s="1183">
        <f t="shared" si="1"/>
        <v>652924</v>
      </c>
      <c r="T36" s="78"/>
      <c r="U36" s="76"/>
      <c r="V36" s="76"/>
      <c r="W36" s="76"/>
      <c r="X36" s="76"/>
      <c r="Y36" s="76"/>
      <c r="Z36" s="858"/>
      <c r="AF36" s="1171"/>
    </row>
    <row r="37" spans="1:32" ht="21.75" customHeight="1" thickBot="1">
      <c r="A37" s="41"/>
      <c r="B37" s="70" t="s">
        <v>83</v>
      </c>
      <c r="C37" s="1384" t="s">
        <v>84</v>
      </c>
      <c r="D37" s="1384"/>
      <c r="E37" s="44"/>
      <c r="F37" s="67"/>
      <c r="G37" s="77"/>
      <c r="H37" s="77"/>
      <c r="I37" s="77"/>
      <c r="J37" s="77"/>
      <c r="K37" s="77"/>
      <c r="L37" s="784"/>
      <c r="M37" s="67">
        <f t="shared" si="6"/>
        <v>0</v>
      </c>
      <c r="N37" s="77"/>
      <c r="O37" s="77"/>
      <c r="P37" s="77"/>
      <c r="Q37" s="77"/>
      <c r="R37" s="77"/>
      <c r="S37" s="1183">
        <f t="shared" si="1"/>
        <v>0</v>
      </c>
      <c r="T37" s="78"/>
      <c r="U37" s="76"/>
      <c r="V37" s="76"/>
      <c r="W37" s="76"/>
      <c r="X37" s="76"/>
      <c r="Y37" s="76"/>
      <c r="Z37" s="858"/>
      <c r="AF37" s="1171"/>
    </row>
    <row r="38" spans="1:32" ht="21.75" customHeight="1" thickBot="1">
      <c r="A38" s="41"/>
      <c r="B38" s="70" t="s">
        <v>85</v>
      </c>
      <c r="C38" s="1384" t="s">
        <v>86</v>
      </c>
      <c r="D38" s="1384"/>
      <c r="E38" s="44" t="s">
        <v>87</v>
      </c>
      <c r="F38" s="67">
        <v>13758812</v>
      </c>
      <c r="G38" s="77"/>
      <c r="H38" s="77"/>
      <c r="I38" s="77"/>
      <c r="J38" s="77"/>
      <c r="K38" s="77"/>
      <c r="L38" s="67">
        <v>13758812</v>
      </c>
      <c r="M38" s="67">
        <f t="shared" si="6"/>
        <v>13758812</v>
      </c>
      <c r="N38" s="77"/>
      <c r="O38" s="77"/>
      <c r="P38" s="77"/>
      <c r="Q38" s="77"/>
      <c r="R38" s="77"/>
      <c r="S38" s="1183">
        <f t="shared" si="1"/>
        <v>13758812</v>
      </c>
      <c r="T38" s="78"/>
      <c r="U38" s="76"/>
      <c r="V38" s="76"/>
      <c r="W38" s="76"/>
      <c r="X38" s="76"/>
      <c r="Y38" s="76"/>
      <c r="Z38" s="858"/>
      <c r="AF38" s="1171"/>
    </row>
    <row r="39" spans="1:32" ht="21.75" customHeight="1" thickBot="1">
      <c r="A39" s="41"/>
      <c r="B39" s="70"/>
      <c r="C39" s="62" t="s">
        <v>88</v>
      </c>
      <c r="D39" s="63" t="s">
        <v>89</v>
      </c>
      <c r="E39" s="64"/>
      <c r="F39" s="67">
        <v>9207400</v>
      </c>
      <c r="G39" s="77"/>
      <c r="H39" s="77"/>
      <c r="I39" s="77"/>
      <c r="J39" s="77"/>
      <c r="K39" s="77"/>
      <c r="L39" s="67">
        <v>9207400</v>
      </c>
      <c r="M39" s="67">
        <f t="shared" si="6"/>
        <v>9207400</v>
      </c>
      <c r="N39" s="77"/>
      <c r="O39" s="77"/>
      <c r="P39" s="77"/>
      <c r="Q39" s="77"/>
      <c r="R39" s="77"/>
      <c r="S39" s="1183">
        <f t="shared" si="1"/>
        <v>9207400</v>
      </c>
      <c r="T39" s="78"/>
      <c r="U39" s="76"/>
      <c r="V39" s="76"/>
      <c r="W39" s="76"/>
      <c r="X39" s="76"/>
      <c r="Y39" s="76"/>
      <c r="Z39" s="858"/>
      <c r="AF39" s="1064"/>
    </row>
    <row r="40" spans="1:32" ht="21.75" customHeight="1" thickBot="1">
      <c r="A40" s="41"/>
      <c r="B40" s="70"/>
      <c r="C40" s="42" t="s">
        <v>90</v>
      </c>
      <c r="D40" s="43" t="s">
        <v>91</v>
      </c>
      <c r="E40" s="44"/>
      <c r="F40" s="67"/>
      <c r="G40" s="77"/>
      <c r="H40" s="77"/>
      <c r="I40" s="77"/>
      <c r="J40" s="77"/>
      <c r="K40" s="77"/>
      <c r="L40" s="67"/>
      <c r="M40" s="67">
        <f t="shared" si="6"/>
        <v>0</v>
      </c>
      <c r="N40" s="77"/>
      <c r="O40" s="77"/>
      <c r="P40" s="77"/>
      <c r="Q40" s="77"/>
      <c r="R40" s="77"/>
      <c r="S40" s="1183">
        <f t="shared" si="1"/>
        <v>0</v>
      </c>
      <c r="T40" s="78"/>
      <c r="U40" s="76"/>
      <c r="V40" s="76"/>
      <c r="W40" s="76"/>
      <c r="X40" s="76"/>
      <c r="Y40" s="76"/>
      <c r="Z40" s="858"/>
      <c r="AF40" s="1064"/>
    </row>
    <row r="41" spans="1:32" ht="21.75" customHeight="1" thickBot="1">
      <c r="A41" s="41"/>
      <c r="B41" s="70"/>
      <c r="C41" s="42" t="s">
        <v>92</v>
      </c>
      <c r="D41" s="43" t="s">
        <v>93</v>
      </c>
      <c r="E41" s="44"/>
      <c r="F41" s="67">
        <v>4551412</v>
      </c>
      <c r="G41" s="79"/>
      <c r="H41" s="79"/>
      <c r="I41" s="79"/>
      <c r="J41" s="79"/>
      <c r="K41" s="79"/>
      <c r="L41" s="67">
        <v>4551412</v>
      </c>
      <c r="M41" s="84">
        <f t="shared" si="6"/>
        <v>4551412</v>
      </c>
      <c r="N41" s="79"/>
      <c r="O41" s="79"/>
      <c r="P41" s="79"/>
      <c r="Q41" s="79"/>
      <c r="R41" s="79"/>
      <c r="S41" s="1184">
        <f t="shared" si="1"/>
        <v>4551412</v>
      </c>
      <c r="T41" s="80"/>
      <c r="U41" s="76"/>
      <c r="V41" s="76"/>
      <c r="W41" s="76"/>
      <c r="X41" s="76"/>
      <c r="Y41" s="76"/>
      <c r="Z41" s="859"/>
      <c r="AF41" s="1064"/>
    </row>
    <row r="42" spans="1:32" ht="21.75" customHeight="1" thickBot="1">
      <c r="A42" s="72" t="s">
        <v>94</v>
      </c>
      <c r="B42" s="1326" t="s">
        <v>95</v>
      </c>
      <c r="C42" s="1326"/>
      <c r="D42" s="1326"/>
      <c r="E42" s="81" t="s">
        <v>96</v>
      </c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29">
        <f t="shared" si="1"/>
        <v>0</v>
      </c>
      <c r="T42" s="73"/>
      <c r="U42" s="76"/>
      <c r="V42" s="76"/>
      <c r="W42" s="76"/>
      <c r="X42" s="76"/>
      <c r="Y42" s="76"/>
      <c r="Z42" s="29"/>
      <c r="AF42" s="1064"/>
    </row>
    <row r="43" spans="1:32" ht="21.75" customHeight="1">
      <c r="A43" s="61"/>
      <c r="B43" s="82" t="s">
        <v>97</v>
      </c>
      <c r="C43" s="1323" t="s">
        <v>98</v>
      </c>
      <c r="D43" s="1323"/>
      <c r="E43" s="64" t="s">
        <v>99</v>
      </c>
      <c r="F43" s="84"/>
      <c r="G43" s="83"/>
      <c r="H43" s="83"/>
      <c r="I43" s="83"/>
      <c r="J43" s="83"/>
      <c r="K43" s="83"/>
      <c r="L43" s="785"/>
      <c r="M43" s="84"/>
      <c r="N43" s="83"/>
      <c r="O43" s="83"/>
      <c r="P43" s="83"/>
      <c r="Q43" s="83"/>
      <c r="R43" s="83"/>
      <c r="S43" s="1182">
        <f t="shared" si="1"/>
        <v>0</v>
      </c>
      <c r="T43" s="84"/>
      <c r="U43" s="83"/>
      <c r="V43" s="83"/>
      <c r="W43" s="83"/>
      <c r="X43" s="83"/>
      <c r="Y43" s="83"/>
      <c r="Z43" s="1182"/>
      <c r="AF43" s="1171"/>
    </row>
    <row r="44" spans="1:32" ht="21.75" customHeight="1">
      <c r="A44" s="41"/>
      <c r="B44" s="85" t="s">
        <v>100</v>
      </c>
      <c r="C44" s="1319" t="s">
        <v>101</v>
      </c>
      <c r="D44" s="1319"/>
      <c r="E44" s="44" t="s">
        <v>102</v>
      </c>
      <c r="F44" s="67"/>
      <c r="G44" s="68"/>
      <c r="H44" s="68"/>
      <c r="I44" s="68"/>
      <c r="J44" s="68"/>
      <c r="K44" s="68"/>
      <c r="L44" s="783"/>
      <c r="M44" s="67"/>
      <c r="N44" s="68"/>
      <c r="O44" s="68"/>
      <c r="P44" s="68"/>
      <c r="Q44" s="68"/>
      <c r="R44" s="68"/>
      <c r="S44" s="1183">
        <f t="shared" si="1"/>
        <v>0</v>
      </c>
      <c r="T44" s="67"/>
      <c r="U44" s="68"/>
      <c r="V44" s="68"/>
      <c r="W44" s="68"/>
      <c r="X44" s="68"/>
      <c r="Y44" s="68"/>
      <c r="Z44" s="1183"/>
      <c r="AF44" s="1064"/>
    </row>
    <row r="45" spans="1:32" ht="21.75" customHeight="1">
      <c r="A45" s="41"/>
      <c r="B45" s="82"/>
      <c r="C45" s="62" t="s">
        <v>103</v>
      </c>
      <c r="D45" s="63" t="s">
        <v>89</v>
      </c>
      <c r="E45" s="64"/>
      <c r="F45" s="67"/>
      <c r="G45" s="68"/>
      <c r="H45" s="68"/>
      <c r="I45" s="68"/>
      <c r="J45" s="68"/>
      <c r="K45" s="68"/>
      <c r="L45" s="783"/>
      <c r="M45" s="67"/>
      <c r="N45" s="68"/>
      <c r="O45" s="68"/>
      <c r="P45" s="68"/>
      <c r="Q45" s="68"/>
      <c r="R45" s="68"/>
      <c r="S45" s="1183">
        <f t="shared" si="1"/>
        <v>0</v>
      </c>
      <c r="T45" s="67"/>
      <c r="U45" s="68"/>
      <c r="V45" s="68"/>
      <c r="W45" s="68"/>
      <c r="X45" s="68"/>
      <c r="Y45" s="68"/>
      <c r="Z45" s="1183"/>
      <c r="AF45" s="1064"/>
    </row>
    <row r="46" spans="1:32" ht="21.75" customHeight="1">
      <c r="A46" s="41"/>
      <c r="B46" s="85"/>
      <c r="C46" s="42" t="s">
        <v>104</v>
      </c>
      <c r="D46" s="63" t="s">
        <v>91</v>
      </c>
      <c r="E46" s="64"/>
      <c r="F46" s="67"/>
      <c r="G46" s="68"/>
      <c r="H46" s="68"/>
      <c r="I46" s="68"/>
      <c r="J46" s="68"/>
      <c r="K46" s="86"/>
      <c r="L46" s="786"/>
      <c r="M46" s="67"/>
      <c r="N46" s="68"/>
      <c r="O46" s="68"/>
      <c r="P46" s="68"/>
      <c r="Q46" s="68"/>
      <c r="R46" s="86"/>
      <c r="S46" s="1183">
        <f t="shared" si="1"/>
        <v>0</v>
      </c>
      <c r="T46" s="67"/>
      <c r="U46" s="68"/>
      <c r="V46" s="68"/>
      <c r="W46" s="68"/>
      <c r="X46" s="68"/>
      <c r="Y46" s="68"/>
      <c r="Z46" s="1183"/>
      <c r="AF46" s="1064"/>
    </row>
    <row r="47" spans="1:32" ht="21.75" customHeight="1" thickBot="1">
      <c r="A47" s="69"/>
      <c r="B47" s="82"/>
      <c r="C47" s="62" t="s">
        <v>105</v>
      </c>
      <c r="D47" s="63" t="s">
        <v>106</v>
      </c>
      <c r="E47" s="64"/>
      <c r="F47" s="67"/>
      <c r="G47" s="68"/>
      <c r="H47" s="68"/>
      <c r="I47" s="68"/>
      <c r="J47" s="68"/>
      <c r="K47" s="86"/>
      <c r="L47" s="786"/>
      <c r="M47" s="67"/>
      <c r="N47" s="68"/>
      <c r="O47" s="68"/>
      <c r="P47" s="68"/>
      <c r="Q47" s="68"/>
      <c r="R47" s="86"/>
      <c r="S47" s="1184">
        <f t="shared" si="1"/>
        <v>0</v>
      </c>
      <c r="T47" s="87"/>
      <c r="U47" s="88"/>
      <c r="V47" s="88"/>
      <c r="W47" s="88"/>
      <c r="X47" s="88"/>
      <c r="Y47" s="88"/>
      <c r="Z47" s="1184"/>
      <c r="AF47" s="1064"/>
    </row>
    <row r="48" spans="1:32" ht="21.75" customHeight="1" hidden="1">
      <c r="A48" s="89"/>
      <c r="B48" s="85"/>
      <c r="C48" s="1384"/>
      <c r="D48" s="1384"/>
      <c r="E48" s="44"/>
      <c r="F48" s="67"/>
      <c r="G48" s="68"/>
      <c r="H48" s="68"/>
      <c r="I48" s="68"/>
      <c r="J48" s="68"/>
      <c r="K48" s="86"/>
      <c r="L48" s="786"/>
      <c r="M48" s="67"/>
      <c r="N48" s="68"/>
      <c r="O48" s="68"/>
      <c r="P48" s="68"/>
      <c r="Q48" s="68"/>
      <c r="R48" s="86"/>
      <c r="S48" s="29">
        <f t="shared" si="1"/>
        <v>0</v>
      </c>
      <c r="T48" s="90"/>
      <c r="U48" s="91"/>
      <c r="V48" s="91"/>
      <c r="W48" s="91"/>
      <c r="X48" s="91"/>
      <c r="Y48" s="91"/>
      <c r="Z48" s="29"/>
      <c r="AF48" s="1064"/>
    </row>
    <row r="49" spans="1:32" ht="21.75" customHeight="1" hidden="1">
      <c r="A49" s="89"/>
      <c r="B49" s="82"/>
      <c r="C49" s="1332"/>
      <c r="D49" s="1332"/>
      <c r="E49" s="92"/>
      <c r="F49" s="93"/>
      <c r="G49" s="94"/>
      <c r="H49" s="94"/>
      <c r="I49" s="94"/>
      <c r="J49" s="94"/>
      <c r="K49" s="95"/>
      <c r="L49" s="787"/>
      <c r="M49" s="93"/>
      <c r="N49" s="94"/>
      <c r="O49" s="94"/>
      <c r="P49" s="94"/>
      <c r="Q49" s="94"/>
      <c r="R49" s="95"/>
      <c r="S49" s="29">
        <f t="shared" si="1"/>
        <v>0</v>
      </c>
      <c r="T49" s="90"/>
      <c r="U49" s="91"/>
      <c r="V49" s="91"/>
      <c r="W49" s="91"/>
      <c r="X49" s="91"/>
      <c r="Y49" s="91"/>
      <c r="Z49" s="29"/>
      <c r="AF49" s="1064"/>
    </row>
    <row r="50" spans="1:32" ht="21.75" customHeight="1" thickBot="1">
      <c r="A50" s="72" t="s">
        <v>107</v>
      </c>
      <c r="B50" s="1322" t="s">
        <v>108</v>
      </c>
      <c r="C50" s="1322"/>
      <c r="D50" s="1322"/>
      <c r="E50" s="28"/>
      <c r="F50" s="73">
        <f>F51+F52</f>
        <v>540000</v>
      </c>
      <c r="G50" s="73">
        <f aca="true" t="shared" si="7" ref="G50:T50">G51+G52</f>
        <v>0</v>
      </c>
      <c r="H50" s="73">
        <f t="shared" si="7"/>
        <v>0</v>
      </c>
      <c r="I50" s="73">
        <f t="shared" si="7"/>
        <v>0</v>
      </c>
      <c r="J50" s="73">
        <f t="shared" si="7"/>
        <v>0</v>
      </c>
      <c r="K50" s="73">
        <f t="shared" si="7"/>
        <v>0</v>
      </c>
      <c r="L50" s="73">
        <f>L51+L52</f>
        <v>580000</v>
      </c>
      <c r="M50" s="73">
        <f t="shared" si="7"/>
        <v>540000</v>
      </c>
      <c r="N50" s="73">
        <f t="shared" si="7"/>
        <v>0</v>
      </c>
      <c r="O50" s="73">
        <f t="shared" si="7"/>
        <v>0</v>
      </c>
      <c r="P50" s="73">
        <f t="shared" si="7"/>
        <v>0</v>
      </c>
      <c r="Q50" s="73">
        <f t="shared" si="7"/>
        <v>0</v>
      </c>
      <c r="R50" s="73">
        <f t="shared" si="7"/>
        <v>0</v>
      </c>
      <c r="S50" s="29">
        <f t="shared" si="1"/>
        <v>580000</v>
      </c>
      <c r="T50" s="73">
        <f t="shared" si="7"/>
        <v>0</v>
      </c>
      <c r="U50" s="76" t="e">
        <f>U51+U52</f>
        <v>#REF!</v>
      </c>
      <c r="V50" s="76" t="e">
        <f>V51+V52</f>
        <v>#REF!</v>
      </c>
      <c r="W50" s="76" t="e">
        <f>W51+W52</f>
        <v>#REF!</v>
      </c>
      <c r="X50" s="76" t="e">
        <f>X51+X52</f>
        <v>#REF!</v>
      </c>
      <c r="Y50" s="76" t="e">
        <f>Y51+Y52</f>
        <v>#REF!</v>
      </c>
      <c r="Z50" s="29"/>
      <c r="AF50" s="1064"/>
    </row>
    <row r="51" spans="1:32" s="33" customFormat="1" ht="21.75" customHeight="1">
      <c r="A51" s="96"/>
      <c r="B51" s="82" t="s">
        <v>109</v>
      </c>
      <c r="C51" s="1323" t="s">
        <v>248</v>
      </c>
      <c r="D51" s="1323"/>
      <c r="E51" s="64" t="s">
        <v>111</v>
      </c>
      <c r="F51" s="84">
        <v>540000</v>
      </c>
      <c r="G51" s="97"/>
      <c r="H51" s="97"/>
      <c r="I51" s="97"/>
      <c r="J51" s="97"/>
      <c r="K51" s="97"/>
      <c r="L51" s="785">
        <v>565000</v>
      </c>
      <c r="M51" s="84">
        <v>540000</v>
      </c>
      <c r="N51" s="97"/>
      <c r="O51" s="97"/>
      <c r="P51" s="97"/>
      <c r="Q51" s="97"/>
      <c r="R51" s="97"/>
      <c r="S51" s="1182">
        <f t="shared" si="1"/>
        <v>565000</v>
      </c>
      <c r="T51" s="98"/>
      <c r="U51" s="97" t="e">
        <f>SUM(#REF!)</f>
        <v>#REF!</v>
      </c>
      <c r="V51" s="97" t="e">
        <f>SUM(#REF!)</f>
        <v>#REF!</v>
      </c>
      <c r="W51" s="97" t="e">
        <f>SUM(#REF!)</f>
        <v>#REF!</v>
      </c>
      <c r="X51" s="97" t="e">
        <f>SUM(#REF!)</f>
        <v>#REF!</v>
      </c>
      <c r="Y51" s="97" t="e">
        <f>SUM(#REF!)</f>
        <v>#REF!</v>
      </c>
      <c r="Z51" s="1182"/>
      <c r="AF51" s="1171"/>
    </row>
    <row r="52" spans="1:32" ht="21.75" customHeight="1" thickBot="1">
      <c r="A52" s="41"/>
      <c r="B52" s="42" t="s">
        <v>112</v>
      </c>
      <c r="C52" s="1319" t="s">
        <v>249</v>
      </c>
      <c r="D52" s="1319"/>
      <c r="E52" s="44" t="s">
        <v>114</v>
      </c>
      <c r="F52" s="100"/>
      <c r="G52" s="99"/>
      <c r="H52" s="99"/>
      <c r="I52" s="99"/>
      <c r="J52" s="99"/>
      <c r="K52" s="99"/>
      <c r="L52" s="789">
        <v>15000</v>
      </c>
      <c r="M52" s="100"/>
      <c r="N52" s="99"/>
      <c r="O52" s="99"/>
      <c r="P52" s="99"/>
      <c r="Q52" s="99"/>
      <c r="R52" s="99"/>
      <c r="S52" s="1184">
        <f t="shared" si="1"/>
        <v>15000</v>
      </c>
      <c r="T52" s="100"/>
      <c r="U52" s="99" t="e">
        <f>SUM(#REF!)</f>
        <v>#REF!</v>
      </c>
      <c r="V52" s="99" t="e">
        <f>SUM(#REF!)</f>
        <v>#REF!</v>
      </c>
      <c r="W52" s="99" t="e">
        <f>SUM(#REF!)</f>
        <v>#REF!</v>
      </c>
      <c r="X52" s="99" t="e">
        <f>SUM(#REF!)</f>
        <v>#REF!</v>
      </c>
      <c r="Y52" s="99" t="e">
        <f>SUM(#REF!)</f>
        <v>#REF!</v>
      </c>
      <c r="Z52" s="1184"/>
      <c r="AF52" s="1064"/>
    </row>
    <row r="53" spans="1:32" ht="21.75" customHeight="1" thickBot="1">
      <c r="A53" s="72" t="s">
        <v>115</v>
      </c>
      <c r="B53" s="1322" t="s">
        <v>116</v>
      </c>
      <c r="C53" s="1322"/>
      <c r="D53" s="1322"/>
      <c r="E53" s="28" t="s">
        <v>117</v>
      </c>
      <c r="F53" s="101"/>
      <c r="G53" s="101"/>
      <c r="H53" s="101"/>
      <c r="I53" s="101"/>
      <c r="J53" s="101"/>
      <c r="K53" s="101"/>
      <c r="L53" s="101">
        <v>400000</v>
      </c>
      <c r="M53" s="101"/>
      <c r="N53" s="101"/>
      <c r="O53" s="101"/>
      <c r="P53" s="101"/>
      <c r="Q53" s="101"/>
      <c r="R53" s="101"/>
      <c r="S53" s="29">
        <f t="shared" si="1"/>
        <v>400000</v>
      </c>
      <c r="T53" s="101"/>
      <c r="U53" s="182">
        <f>SUM(U54:U55)</f>
        <v>0</v>
      </c>
      <c r="V53" s="182">
        <f>SUM(V54:V55)</f>
        <v>0</v>
      </c>
      <c r="W53" s="182">
        <f>SUM(W54:W55)</f>
        <v>0</v>
      </c>
      <c r="X53" s="182">
        <f>SUM(X54:X55)</f>
        <v>0</v>
      </c>
      <c r="Y53" s="182">
        <f>SUM(Y54:Y55)</f>
        <v>0</v>
      </c>
      <c r="Z53" s="29"/>
      <c r="AF53" s="1172"/>
    </row>
    <row r="54" spans="1:32" s="33" customFormat="1" ht="21.75" customHeight="1">
      <c r="A54" s="96"/>
      <c r="B54" s="62" t="s">
        <v>118</v>
      </c>
      <c r="C54" s="1323" t="s">
        <v>119</v>
      </c>
      <c r="D54" s="1323"/>
      <c r="E54" s="64" t="s">
        <v>120</v>
      </c>
      <c r="F54" s="102"/>
      <c r="G54" s="103"/>
      <c r="H54" s="103"/>
      <c r="I54" s="103"/>
      <c r="J54" s="103"/>
      <c r="K54" s="103"/>
      <c r="L54" s="798">
        <v>400000</v>
      </c>
      <c r="M54" s="102"/>
      <c r="N54" s="103"/>
      <c r="O54" s="103"/>
      <c r="P54" s="103"/>
      <c r="Q54" s="103"/>
      <c r="R54" s="103"/>
      <c r="S54" s="1182">
        <f t="shared" si="1"/>
        <v>400000</v>
      </c>
      <c r="T54" s="102"/>
      <c r="U54" s="103"/>
      <c r="V54" s="103"/>
      <c r="W54" s="103"/>
      <c r="X54" s="103"/>
      <c r="Y54" s="103"/>
      <c r="Z54" s="1182"/>
      <c r="AF54" s="1173"/>
    </row>
    <row r="55" spans="1:32" ht="21.75" customHeight="1" thickBot="1">
      <c r="A55" s="69"/>
      <c r="B55" s="70" t="s">
        <v>121</v>
      </c>
      <c r="C55" s="1325" t="s">
        <v>122</v>
      </c>
      <c r="D55" s="1325"/>
      <c r="E55" s="71" t="s">
        <v>123</v>
      </c>
      <c r="F55" s="104"/>
      <c r="G55" s="105"/>
      <c r="H55" s="105"/>
      <c r="I55" s="105"/>
      <c r="J55" s="105"/>
      <c r="K55" s="105"/>
      <c r="L55" s="788"/>
      <c r="M55" s="104"/>
      <c r="N55" s="105"/>
      <c r="O55" s="105"/>
      <c r="P55" s="105"/>
      <c r="Q55" s="105"/>
      <c r="R55" s="105"/>
      <c r="S55" s="1184">
        <f t="shared" si="1"/>
        <v>0</v>
      </c>
      <c r="T55" s="104"/>
      <c r="U55" s="105"/>
      <c r="V55" s="105"/>
      <c r="W55" s="105"/>
      <c r="X55" s="105"/>
      <c r="Y55" s="105"/>
      <c r="Z55" s="1184"/>
      <c r="AF55" s="1172"/>
    </row>
    <row r="56" spans="1:32" ht="21.75" customHeight="1" thickBot="1">
      <c r="A56" s="72" t="s">
        <v>124</v>
      </c>
      <c r="B56" s="1380" t="s">
        <v>125</v>
      </c>
      <c r="C56" s="1380"/>
      <c r="D56" s="1380"/>
      <c r="E56" s="106"/>
      <c r="F56" s="101">
        <f>F7+F21+F34+F42+F50</f>
        <v>58762790</v>
      </c>
      <c r="G56" s="101">
        <f aca="true" t="shared" si="8" ref="G56:T56">G7+G21+G34+G42+G50</f>
        <v>0</v>
      </c>
      <c r="H56" s="101">
        <f t="shared" si="8"/>
        <v>0</v>
      </c>
      <c r="I56" s="101">
        <f t="shared" si="8"/>
        <v>0</v>
      </c>
      <c r="J56" s="101">
        <f t="shared" si="8"/>
        <v>0</v>
      </c>
      <c r="K56" s="101">
        <f t="shared" si="8"/>
        <v>0</v>
      </c>
      <c r="L56" s="101">
        <f>L7+L21+L34+L50+L53</f>
        <v>60217409</v>
      </c>
      <c r="M56" s="101">
        <f t="shared" si="8"/>
        <v>51906501</v>
      </c>
      <c r="N56" s="101">
        <f t="shared" si="8"/>
        <v>0</v>
      </c>
      <c r="O56" s="101">
        <f t="shared" si="8"/>
        <v>0</v>
      </c>
      <c r="P56" s="101">
        <f t="shared" si="8"/>
        <v>0</v>
      </c>
      <c r="Q56" s="101">
        <f t="shared" si="8"/>
        <v>0</v>
      </c>
      <c r="R56" s="101">
        <f t="shared" si="8"/>
        <v>0</v>
      </c>
      <c r="S56" s="29">
        <f t="shared" si="1"/>
        <v>53208975</v>
      </c>
      <c r="T56" s="101">
        <f t="shared" si="8"/>
        <v>6856289</v>
      </c>
      <c r="U56" s="182" t="e">
        <f>U7+U21+U42+U50+U53+#REF!+#REF!+U34</f>
        <v>#REF!</v>
      </c>
      <c r="V56" s="182" t="e">
        <f>V7+V21+V42+V50+V53+#REF!+#REF!+V34</f>
        <v>#REF!</v>
      </c>
      <c r="W56" s="182" t="e">
        <f>W7+W21+W42+W50+W53+#REF!+#REF!+W34</f>
        <v>#REF!</v>
      </c>
      <c r="X56" s="182" t="e">
        <f>X7+X21+X42+X50+X53+#REF!+#REF!+X34</f>
        <v>#REF!</v>
      </c>
      <c r="Y56" s="182" t="e">
        <f>Y7+Y21+Y42+Y50+Y53+#REF!+#REF!+Y34</f>
        <v>#REF!</v>
      </c>
      <c r="Z56" s="29">
        <f>Z7+Z21+Z34</f>
        <v>7008434</v>
      </c>
      <c r="AF56" s="1172"/>
    </row>
    <row r="57" spans="1:32" ht="24" customHeight="1" thickBot="1">
      <c r="A57" s="27" t="s">
        <v>126</v>
      </c>
      <c r="B57" s="1322" t="s">
        <v>127</v>
      </c>
      <c r="C57" s="1322"/>
      <c r="D57" s="1322"/>
      <c r="E57" s="28"/>
      <c r="F57" s="101">
        <f>F60</f>
        <v>20472695</v>
      </c>
      <c r="G57" s="101">
        <f aca="true" t="shared" si="9" ref="G57:T57">G60</f>
        <v>0</v>
      </c>
      <c r="H57" s="101">
        <f t="shared" si="9"/>
        <v>0</v>
      </c>
      <c r="I57" s="101">
        <f t="shared" si="9"/>
        <v>0</v>
      </c>
      <c r="J57" s="101">
        <f t="shared" si="9"/>
        <v>0</v>
      </c>
      <c r="K57" s="101">
        <f t="shared" si="9"/>
        <v>0</v>
      </c>
      <c r="L57" s="101">
        <f>L60</f>
        <v>20472695</v>
      </c>
      <c r="M57" s="101">
        <f t="shared" si="9"/>
        <v>20472695</v>
      </c>
      <c r="N57" s="101">
        <f t="shared" si="9"/>
        <v>0</v>
      </c>
      <c r="O57" s="101">
        <f t="shared" si="9"/>
        <v>0</v>
      </c>
      <c r="P57" s="101">
        <f t="shared" si="9"/>
        <v>0</v>
      </c>
      <c r="Q57" s="101">
        <f t="shared" si="9"/>
        <v>0</v>
      </c>
      <c r="R57" s="101">
        <f t="shared" si="9"/>
        <v>0</v>
      </c>
      <c r="S57" s="29">
        <f t="shared" si="1"/>
        <v>20472695</v>
      </c>
      <c r="T57" s="101">
        <f t="shared" si="9"/>
        <v>0</v>
      </c>
      <c r="U57" s="182" t="e">
        <f>U58+#REF!</f>
        <v>#REF!</v>
      </c>
      <c r="V57" s="182" t="e">
        <f>V58+#REF!</f>
        <v>#REF!</v>
      </c>
      <c r="W57" s="182" t="e">
        <f>W58+#REF!</f>
        <v>#REF!</v>
      </c>
      <c r="X57" s="182" t="e">
        <f>X58+#REF!</f>
        <v>#REF!</v>
      </c>
      <c r="Y57" s="182" t="e">
        <f>Y58+#REF!</f>
        <v>#REF!</v>
      </c>
      <c r="Z57" s="29"/>
      <c r="AF57" s="1173"/>
    </row>
    <row r="58" spans="1:32" ht="21.75" customHeight="1">
      <c r="A58" s="61"/>
      <c r="B58" s="62" t="s">
        <v>128</v>
      </c>
      <c r="C58" s="1323" t="s">
        <v>129</v>
      </c>
      <c r="D58" s="1323"/>
      <c r="E58" s="64" t="s">
        <v>130</v>
      </c>
      <c r="F58" s="102"/>
      <c r="G58" s="103"/>
      <c r="H58" s="103"/>
      <c r="I58" s="103"/>
      <c r="J58" s="103"/>
      <c r="K58" s="103"/>
      <c r="L58" s="102"/>
      <c r="M58" s="102"/>
      <c r="N58" s="103"/>
      <c r="O58" s="103"/>
      <c r="P58" s="103"/>
      <c r="Q58" s="103"/>
      <c r="R58" s="103"/>
      <c r="S58" s="1182">
        <f t="shared" si="1"/>
        <v>0</v>
      </c>
      <c r="T58" s="102"/>
      <c r="U58" s="103">
        <f>SUM(U59:U60)</f>
        <v>0</v>
      </c>
      <c r="V58" s="103">
        <f>SUM(V59:V60)</f>
        <v>0</v>
      </c>
      <c r="W58" s="103">
        <f>SUM(W59:W60)</f>
        <v>0</v>
      </c>
      <c r="X58" s="103">
        <f>SUM(X59:X60)</f>
        <v>0</v>
      </c>
      <c r="Y58" s="103">
        <f>SUM(Y59:Y60)</f>
        <v>0</v>
      </c>
      <c r="Z58" s="1182"/>
      <c r="AF58" s="1173"/>
    </row>
    <row r="59" spans="1:32" ht="21.75" customHeight="1">
      <c r="A59" s="41"/>
      <c r="B59" s="85" t="s">
        <v>131</v>
      </c>
      <c r="C59" s="1323" t="s">
        <v>132</v>
      </c>
      <c r="D59" s="1323"/>
      <c r="E59" s="64" t="s">
        <v>133</v>
      </c>
      <c r="F59" s="108"/>
      <c r="G59" s="107"/>
      <c r="H59" s="107"/>
      <c r="I59" s="107"/>
      <c r="J59" s="107"/>
      <c r="K59" s="107"/>
      <c r="L59" s="108"/>
      <c r="M59" s="108"/>
      <c r="N59" s="107"/>
      <c r="O59" s="107"/>
      <c r="P59" s="107"/>
      <c r="Q59" s="107"/>
      <c r="R59" s="107"/>
      <c r="S59" s="1183">
        <f t="shared" si="1"/>
        <v>0</v>
      </c>
      <c r="T59" s="108"/>
      <c r="U59" s="107"/>
      <c r="V59" s="107"/>
      <c r="W59" s="107"/>
      <c r="X59" s="107"/>
      <c r="Y59" s="107"/>
      <c r="Z59" s="1183"/>
      <c r="AF59" s="1173"/>
    </row>
    <row r="60" spans="1:32" ht="21.75" customHeight="1" thickBot="1">
      <c r="A60" s="41"/>
      <c r="B60" s="85" t="s">
        <v>134</v>
      </c>
      <c r="C60" s="1323" t="s">
        <v>135</v>
      </c>
      <c r="D60" s="1323"/>
      <c r="E60" s="64" t="s">
        <v>136</v>
      </c>
      <c r="F60" s="108">
        <v>20472695</v>
      </c>
      <c r="G60" s="107"/>
      <c r="H60" s="107"/>
      <c r="I60" s="107"/>
      <c r="J60" s="107"/>
      <c r="K60" s="107"/>
      <c r="L60" s="108">
        <v>20472695</v>
      </c>
      <c r="M60" s="108">
        <v>20472695</v>
      </c>
      <c r="N60" s="107"/>
      <c r="O60" s="107"/>
      <c r="P60" s="107"/>
      <c r="Q60" s="107"/>
      <c r="R60" s="107"/>
      <c r="S60" s="1184">
        <f t="shared" si="1"/>
        <v>20472695</v>
      </c>
      <c r="T60" s="108"/>
      <c r="U60" s="107"/>
      <c r="V60" s="107"/>
      <c r="W60" s="107"/>
      <c r="X60" s="107"/>
      <c r="Y60" s="107"/>
      <c r="Z60" s="1184"/>
      <c r="AF60" s="1172"/>
    </row>
    <row r="61" spans="1:32" ht="35.25" customHeight="1" thickBot="1">
      <c r="A61" s="72" t="s">
        <v>137</v>
      </c>
      <c r="B61" s="1373" t="s">
        <v>138</v>
      </c>
      <c r="C61" s="1373"/>
      <c r="D61" s="1373"/>
      <c r="E61" s="110"/>
      <c r="F61" s="111">
        <f>F56+F57</f>
        <v>79235485</v>
      </c>
      <c r="G61" s="111">
        <f aca="true" t="shared" si="10" ref="G61:T61">G56+G57</f>
        <v>0</v>
      </c>
      <c r="H61" s="111">
        <f t="shared" si="10"/>
        <v>0</v>
      </c>
      <c r="I61" s="111">
        <f t="shared" si="10"/>
        <v>0</v>
      </c>
      <c r="J61" s="111">
        <f t="shared" si="10"/>
        <v>0</v>
      </c>
      <c r="K61" s="111">
        <f t="shared" si="10"/>
        <v>0</v>
      </c>
      <c r="L61" s="111">
        <f>L56+L57</f>
        <v>80690104</v>
      </c>
      <c r="M61" s="111">
        <f t="shared" si="10"/>
        <v>72379196</v>
      </c>
      <c r="N61" s="111">
        <f t="shared" si="10"/>
        <v>0</v>
      </c>
      <c r="O61" s="111">
        <f t="shared" si="10"/>
        <v>0</v>
      </c>
      <c r="P61" s="111">
        <f t="shared" si="10"/>
        <v>0</v>
      </c>
      <c r="Q61" s="111">
        <f t="shared" si="10"/>
        <v>0</v>
      </c>
      <c r="R61" s="111">
        <f t="shared" si="10"/>
        <v>0</v>
      </c>
      <c r="S61" s="29">
        <f t="shared" si="1"/>
        <v>73681670</v>
      </c>
      <c r="T61" s="111">
        <f t="shared" si="10"/>
        <v>6856289</v>
      </c>
      <c r="U61" s="161" t="e">
        <f>U56+U57</f>
        <v>#REF!</v>
      </c>
      <c r="V61" s="161" t="e">
        <f>V56+V57</f>
        <v>#REF!</v>
      </c>
      <c r="W61" s="161" t="e">
        <f>W56+W57</f>
        <v>#REF!</v>
      </c>
      <c r="X61" s="161" t="e">
        <f>X56+X57</f>
        <v>#REF!</v>
      </c>
      <c r="Y61" s="161" t="e">
        <f>Y56+Y57</f>
        <v>#REF!</v>
      </c>
      <c r="Z61" s="29">
        <f>Z56</f>
        <v>7008434</v>
      </c>
      <c r="AF61" s="1172"/>
    </row>
    <row r="62" spans="1:32" ht="21.75" customHeight="1" hidden="1">
      <c r="A62" s="1324" t="s">
        <v>139</v>
      </c>
      <c r="B62" s="1324"/>
      <c r="C62" s="1324"/>
      <c r="D62" s="1324"/>
      <c r="E62" s="112"/>
      <c r="F62" s="113"/>
      <c r="G62" s="114"/>
      <c r="H62" s="114"/>
      <c r="I62" s="114"/>
      <c r="J62" s="114"/>
      <c r="K62" s="115"/>
      <c r="L62" s="790"/>
      <c r="M62" s="113"/>
      <c r="N62" s="114"/>
      <c r="O62" s="114"/>
      <c r="P62" s="114"/>
      <c r="Q62" s="114"/>
      <c r="R62" s="115"/>
      <c r="S62" s="29">
        <f t="shared" si="1"/>
        <v>0</v>
      </c>
      <c r="T62" s="113"/>
      <c r="U62" s="114"/>
      <c r="V62" s="114"/>
      <c r="W62" s="114"/>
      <c r="X62" s="114"/>
      <c r="Y62" s="115"/>
      <c r="AF62" s="1174"/>
    </row>
    <row r="63" spans="1:32" ht="21.75" customHeight="1" hidden="1">
      <c r="A63" s="1327" t="s">
        <v>140</v>
      </c>
      <c r="B63" s="1327"/>
      <c r="C63" s="1327"/>
      <c r="D63" s="1327"/>
      <c r="E63" s="116"/>
      <c r="F63" s="117"/>
      <c r="G63" s="118"/>
      <c r="H63" s="118"/>
      <c r="I63" s="118"/>
      <c r="J63" s="118"/>
      <c r="K63" s="119"/>
      <c r="L63" s="791"/>
      <c r="M63" s="117"/>
      <c r="N63" s="118"/>
      <c r="O63" s="118"/>
      <c r="P63" s="118"/>
      <c r="Q63" s="118"/>
      <c r="R63" s="119"/>
      <c r="S63" s="29">
        <f t="shared" si="1"/>
        <v>0</v>
      </c>
      <c r="T63" s="117"/>
      <c r="U63" s="118"/>
      <c r="V63" s="118"/>
      <c r="W63" s="118"/>
      <c r="X63" s="118"/>
      <c r="Y63" s="120"/>
      <c r="AF63" s="795"/>
    </row>
    <row r="64" spans="1:32" ht="21.75" customHeight="1">
      <c r="A64" s="121"/>
      <c r="B64" s="122"/>
      <c r="C64" s="122"/>
      <c r="D64" s="122"/>
      <c r="E64" s="122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AF64" s="795"/>
    </row>
    <row r="66" ht="35.25" customHeight="1"/>
    <row r="67" ht="35.25" customHeight="1"/>
    <row r="72" ht="48.75" customHeight="1"/>
    <row r="73" ht="46.5" customHeight="1"/>
    <row r="74" ht="41.25" customHeight="1"/>
  </sheetData>
  <sheetProtection selectLockedCells="1" selectUnlockedCells="1"/>
  <mergeCells count="46">
    <mergeCell ref="C22:D22"/>
    <mergeCell ref="C33:D33"/>
    <mergeCell ref="C20:D20"/>
    <mergeCell ref="A2:T2"/>
    <mergeCell ref="A4:C4"/>
    <mergeCell ref="B6:D6"/>
    <mergeCell ref="B7:D7"/>
    <mergeCell ref="C8:D8"/>
    <mergeCell ref="C13:D13"/>
    <mergeCell ref="C16:D16"/>
    <mergeCell ref="C17:D17"/>
    <mergeCell ref="F4:L4"/>
    <mergeCell ref="M4:S4"/>
    <mergeCell ref="T4:Z4"/>
    <mergeCell ref="C37:D37"/>
    <mergeCell ref="B21:D21"/>
    <mergeCell ref="C23:D23"/>
    <mergeCell ref="C24:D24"/>
    <mergeCell ref="C25:D25"/>
    <mergeCell ref="C29:D29"/>
    <mergeCell ref="C30:D30"/>
    <mergeCell ref="C31:D31"/>
    <mergeCell ref="C32:D32"/>
    <mergeCell ref="B34:D34"/>
    <mergeCell ref="C35:D35"/>
    <mergeCell ref="C36:D36"/>
    <mergeCell ref="C55:D55"/>
    <mergeCell ref="C38:D38"/>
    <mergeCell ref="B42:D42"/>
    <mergeCell ref="C43:D43"/>
    <mergeCell ref="C44:D44"/>
    <mergeCell ref="C48:D48"/>
    <mergeCell ref="C49:D49"/>
    <mergeCell ref="B50:D50"/>
    <mergeCell ref="C51:D51"/>
    <mergeCell ref="C52:D52"/>
    <mergeCell ref="B53:D53"/>
    <mergeCell ref="C54:D54"/>
    <mergeCell ref="A62:D62"/>
    <mergeCell ref="A63:D63"/>
    <mergeCell ref="B56:D56"/>
    <mergeCell ref="B57:D57"/>
    <mergeCell ref="C58:D58"/>
    <mergeCell ref="C59:D59"/>
    <mergeCell ref="C60:D60"/>
    <mergeCell ref="B61:D61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="75" zoomScaleNormal="75" zoomScalePageLayoutView="0" workbookViewId="0" topLeftCell="A1">
      <selection activeCell="L27" sqref="L27"/>
    </sheetView>
  </sheetViews>
  <sheetFormatPr defaultColWidth="9.140625" defaultRowHeight="12.75"/>
  <cols>
    <col min="1" max="1" width="5.8515625" style="124" customWidth="1"/>
    <col min="2" max="2" width="8.140625" style="125" customWidth="1"/>
    <col min="3" max="3" width="6.8515625" style="125" customWidth="1"/>
    <col min="4" max="4" width="50.140625" style="126" customWidth="1"/>
    <col min="5" max="5" width="8.8515625" style="126" customWidth="1"/>
    <col min="6" max="6" width="18.28125" style="127" customWidth="1"/>
    <col min="7" max="11" width="0" style="127" hidden="1" customWidth="1"/>
    <col min="12" max="12" width="18.7109375" style="127" customWidth="1"/>
    <col min="13" max="13" width="19.421875" style="128" customWidth="1"/>
    <col min="14" max="18" width="0" style="128" hidden="1" customWidth="1"/>
    <col min="19" max="19" width="18.57421875" style="128" customWidth="1"/>
    <col min="20" max="20" width="16.7109375" style="128" customWidth="1"/>
    <col min="21" max="21" width="0" style="128" hidden="1" customWidth="1"/>
    <col min="22" max="26" width="0" style="127" hidden="1" customWidth="1"/>
    <col min="27" max="27" width="15.28125" style="127" customWidth="1"/>
    <col min="28" max="16384" width="9.140625" style="127" customWidth="1"/>
  </cols>
  <sheetData>
    <row r="1" spans="6:20" ht="15.75">
      <c r="F1" s="1394" t="s">
        <v>250</v>
      </c>
      <c r="G1" s="1394"/>
      <c r="H1" s="1394"/>
      <c r="I1" s="1394"/>
      <c r="J1" s="1394"/>
      <c r="K1" s="1394"/>
      <c r="L1" s="1394"/>
      <c r="M1" s="1394"/>
      <c r="N1" s="1394"/>
      <c r="O1" s="1394"/>
      <c r="P1" s="1394"/>
      <c r="Q1" s="1394"/>
      <c r="R1" s="1394"/>
      <c r="S1" s="1394"/>
      <c r="T1" s="1394"/>
    </row>
    <row r="2" spans="1:21" ht="37.5" customHeight="1">
      <c r="A2" s="1395" t="s">
        <v>496</v>
      </c>
      <c r="B2" s="1395"/>
      <c r="C2" s="1395"/>
      <c r="D2" s="1395"/>
      <c r="E2" s="1395"/>
      <c r="F2" s="1395"/>
      <c r="G2" s="1395"/>
      <c r="H2" s="1395"/>
      <c r="I2" s="1395"/>
      <c r="J2" s="1395"/>
      <c r="K2" s="1395"/>
      <c r="L2" s="1395"/>
      <c r="M2" s="1395"/>
      <c r="N2" s="1395"/>
      <c r="O2" s="1395"/>
      <c r="P2" s="1395"/>
      <c r="Q2" s="1395"/>
      <c r="R2" s="1395"/>
      <c r="S2" s="1395"/>
      <c r="T2" s="1395"/>
      <c r="U2" s="275"/>
    </row>
    <row r="3" spans="1:20" ht="14.25" customHeight="1" thickBot="1">
      <c r="A3" s="276"/>
      <c r="B3" s="130"/>
      <c r="C3" s="130"/>
      <c r="D3" s="13"/>
      <c r="E3" s="131"/>
      <c r="T3" s="132" t="s">
        <v>495</v>
      </c>
    </row>
    <row r="4" spans="1:27" s="13" customFormat="1" ht="48.75" customHeight="1" thickBot="1">
      <c r="A4" s="1378" t="s">
        <v>141</v>
      </c>
      <c r="B4" s="1378"/>
      <c r="C4" s="1378"/>
      <c r="D4" s="1378"/>
      <c r="E4" s="133" t="s">
        <v>4</v>
      </c>
      <c r="F4" s="1378" t="s">
        <v>5</v>
      </c>
      <c r="G4" s="1380"/>
      <c r="H4" s="1380"/>
      <c r="I4" s="1380"/>
      <c r="J4" s="1380"/>
      <c r="K4" s="1380"/>
      <c r="L4" s="1336"/>
      <c r="M4" s="1378" t="s">
        <v>6</v>
      </c>
      <c r="N4" s="1380"/>
      <c r="O4" s="1380"/>
      <c r="P4" s="1380"/>
      <c r="Q4" s="1380"/>
      <c r="R4" s="1380"/>
      <c r="S4" s="1336"/>
      <c r="T4" s="1396" t="s">
        <v>7</v>
      </c>
      <c r="U4" s="1397"/>
      <c r="V4" s="1397"/>
      <c r="W4" s="1397"/>
      <c r="X4" s="1397"/>
      <c r="Y4" s="1397"/>
      <c r="Z4" s="1398"/>
      <c r="AA4" s="1399"/>
    </row>
    <row r="5" spans="1:27" s="13" customFormat="1" ht="16.5" customHeight="1" thickBot="1">
      <c r="A5" s="133"/>
      <c r="B5" s="134"/>
      <c r="C5" s="134"/>
      <c r="D5" s="134"/>
      <c r="E5" s="133"/>
      <c r="F5" s="277" t="s">
        <v>9</v>
      </c>
      <c r="G5" s="278" t="s">
        <v>143</v>
      </c>
      <c r="H5" s="278" t="s">
        <v>144</v>
      </c>
      <c r="I5" s="278" t="s">
        <v>251</v>
      </c>
      <c r="J5" s="278" t="s">
        <v>146</v>
      </c>
      <c r="K5" s="279" t="s">
        <v>147</v>
      </c>
      <c r="L5" s="861" t="s">
        <v>519</v>
      </c>
      <c r="M5" s="277" t="s">
        <v>9</v>
      </c>
      <c r="N5" s="278" t="s">
        <v>143</v>
      </c>
      <c r="O5" s="278" t="s">
        <v>144</v>
      </c>
      <c r="P5" s="278" t="s">
        <v>251</v>
      </c>
      <c r="Q5" s="278" t="s">
        <v>146</v>
      </c>
      <c r="R5" s="279" t="s">
        <v>147</v>
      </c>
      <c r="S5" s="861" t="s">
        <v>520</v>
      </c>
      <c r="T5" s="277" t="s">
        <v>9</v>
      </c>
      <c r="U5" s="278" t="s">
        <v>143</v>
      </c>
      <c r="V5" s="278" t="s">
        <v>144</v>
      </c>
      <c r="W5" s="278" t="s">
        <v>251</v>
      </c>
      <c r="X5" s="278" t="s">
        <v>146</v>
      </c>
      <c r="Y5" s="279" t="s">
        <v>147</v>
      </c>
      <c r="AA5" s="868" t="s">
        <v>10</v>
      </c>
    </row>
    <row r="6" spans="1:27" s="139" customFormat="1" ht="22.5" customHeight="1" thickBot="1">
      <c r="A6" s="72" t="s">
        <v>15</v>
      </c>
      <c r="B6" s="1368" t="s">
        <v>148</v>
      </c>
      <c r="C6" s="1368"/>
      <c r="D6" s="1368"/>
      <c r="E6" s="72"/>
      <c r="F6" s="101">
        <f>F7+F8+F9+F10+F11</f>
        <v>48640100</v>
      </c>
      <c r="G6" s="101">
        <f aca="true" t="shared" si="0" ref="G6:T6">G7+G8+G9+G10+G11</f>
        <v>0</v>
      </c>
      <c r="H6" s="101">
        <f t="shared" si="0"/>
        <v>0</v>
      </c>
      <c r="I6" s="101">
        <f t="shared" si="0"/>
        <v>0</v>
      </c>
      <c r="J6" s="101">
        <f t="shared" si="0"/>
        <v>0</v>
      </c>
      <c r="K6" s="101">
        <f t="shared" si="0"/>
        <v>0</v>
      </c>
      <c r="L6" s="101">
        <f>L7+L8+L9+L10+L11</f>
        <v>49886983</v>
      </c>
      <c r="M6" s="101">
        <f t="shared" si="0"/>
        <v>42183811</v>
      </c>
      <c r="N6" s="101">
        <f t="shared" si="0"/>
        <v>0</v>
      </c>
      <c r="O6" s="101">
        <f t="shared" si="0"/>
        <v>0</v>
      </c>
      <c r="P6" s="101">
        <f t="shared" si="0"/>
        <v>0</v>
      </c>
      <c r="Q6" s="101">
        <f t="shared" si="0"/>
        <v>0</v>
      </c>
      <c r="R6" s="101">
        <f t="shared" si="0"/>
        <v>0</v>
      </c>
      <c r="S6" s="101">
        <f>L6-AA6</f>
        <v>43278549</v>
      </c>
      <c r="T6" s="101">
        <f t="shared" si="0"/>
        <v>6456289</v>
      </c>
      <c r="U6" s="182">
        <f aca="true" t="shared" si="1" ref="U6:Z6">SUM(U7:U11)</f>
        <v>0</v>
      </c>
      <c r="V6" s="182">
        <f t="shared" si="1"/>
        <v>0</v>
      </c>
      <c r="W6" s="182">
        <f t="shared" si="1"/>
        <v>0</v>
      </c>
      <c r="X6" s="182">
        <f t="shared" si="1"/>
        <v>0</v>
      </c>
      <c r="Y6" s="182">
        <f t="shared" si="1"/>
        <v>0</v>
      </c>
      <c r="Z6" s="867">
        <f t="shared" si="1"/>
        <v>18567</v>
      </c>
      <c r="AA6" s="1185">
        <f>AA7+AA8+AA9+AA10+AA11</f>
        <v>6608434</v>
      </c>
    </row>
    <row r="7" spans="1:27" s="146" customFormat="1" ht="22.5" customHeight="1">
      <c r="A7" s="140"/>
      <c r="B7" s="141" t="s">
        <v>18</v>
      </c>
      <c r="C7" s="141"/>
      <c r="D7" s="142" t="s">
        <v>149</v>
      </c>
      <c r="E7" s="143" t="s">
        <v>150</v>
      </c>
      <c r="F7" s="144">
        <v>20704539</v>
      </c>
      <c r="G7" s="145"/>
      <c r="H7" s="145"/>
      <c r="I7" s="145"/>
      <c r="J7" s="145"/>
      <c r="K7" s="145"/>
      <c r="L7" s="798">
        <f>21099539+7922+4121+13678+7603+8398+234556</f>
        <v>21375817</v>
      </c>
      <c r="M7" s="144">
        <f>F7-T7</f>
        <v>19234539</v>
      </c>
      <c r="N7" s="145"/>
      <c r="O7" s="145"/>
      <c r="P7" s="145"/>
      <c r="Q7" s="145"/>
      <c r="R7" s="145"/>
      <c r="S7" s="1194">
        <f aca="true" t="shared" si="2" ref="S7:S38">L7-AA7</f>
        <v>19826317</v>
      </c>
      <c r="T7" s="144">
        <v>1470000</v>
      </c>
      <c r="U7" s="145"/>
      <c r="V7" s="145"/>
      <c r="W7" s="145"/>
      <c r="X7" s="145"/>
      <c r="Y7" s="145"/>
      <c r="Z7" s="145">
        <v>498</v>
      </c>
      <c r="AA7" s="1189">
        <v>1549500</v>
      </c>
    </row>
    <row r="8" spans="1:27" s="146" customFormat="1" ht="22.5" customHeight="1">
      <c r="A8" s="147"/>
      <c r="B8" s="148" t="s">
        <v>28</v>
      </c>
      <c r="C8" s="148"/>
      <c r="D8" s="149" t="s">
        <v>151</v>
      </c>
      <c r="E8" s="143" t="s">
        <v>152</v>
      </c>
      <c r="F8" s="280">
        <v>5480479</v>
      </c>
      <c r="G8" s="281"/>
      <c r="H8" s="281"/>
      <c r="I8" s="281"/>
      <c r="J8" s="281"/>
      <c r="K8" s="281"/>
      <c r="L8" s="862">
        <f>5587129+3251+3693+2053+2268+63330</f>
        <v>5661724</v>
      </c>
      <c r="M8" s="144">
        <f aca="true" t="shared" si="3" ref="M8:M14">F8-T8</f>
        <v>5078172</v>
      </c>
      <c r="N8" s="281"/>
      <c r="O8" s="281"/>
      <c r="P8" s="281"/>
      <c r="Q8" s="282"/>
      <c r="R8" s="145"/>
      <c r="S8" s="1195">
        <f t="shared" si="2"/>
        <v>5237952</v>
      </c>
      <c r="T8" s="280">
        <v>402307</v>
      </c>
      <c r="U8" s="281"/>
      <c r="V8" s="281"/>
      <c r="W8" s="281"/>
      <c r="X8" s="282"/>
      <c r="Y8" s="282"/>
      <c r="Z8" s="282">
        <v>130</v>
      </c>
      <c r="AA8" s="1187">
        <v>423772</v>
      </c>
    </row>
    <row r="9" spans="1:27" s="146" customFormat="1" ht="22.5" customHeight="1">
      <c r="A9" s="147"/>
      <c r="B9" s="148" t="s">
        <v>153</v>
      </c>
      <c r="C9" s="148"/>
      <c r="D9" s="149" t="s">
        <v>154</v>
      </c>
      <c r="E9" s="143" t="s">
        <v>155</v>
      </c>
      <c r="F9" s="280">
        <v>18303461</v>
      </c>
      <c r="G9" s="281"/>
      <c r="H9" s="281"/>
      <c r="I9" s="281"/>
      <c r="J9" s="281"/>
      <c r="K9" s="281"/>
      <c r="L9" s="862">
        <v>18646641</v>
      </c>
      <c r="M9" s="144">
        <f t="shared" si="3"/>
        <v>16658405</v>
      </c>
      <c r="N9" s="281"/>
      <c r="O9" s="281"/>
      <c r="P9" s="281"/>
      <c r="Q9" s="282"/>
      <c r="R9" s="145"/>
      <c r="S9" s="1195">
        <f t="shared" si="2"/>
        <v>17001585</v>
      </c>
      <c r="T9" s="280">
        <v>1645056</v>
      </c>
      <c r="U9" s="281"/>
      <c r="V9" s="281"/>
      <c r="W9" s="281"/>
      <c r="X9" s="282"/>
      <c r="Y9" s="282"/>
      <c r="Z9" s="282">
        <v>1819</v>
      </c>
      <c r="AA9" s="280">
        <v>1645056</v>
      </c>
    </row>
    <row r="10" spans="1:27" s="146" customFormat="1" ht="22.5" customHeight="1">
      <c r="A10" s="147"/>
      <c r="B10" s="148" t="s">
        <v>38</v>
      </c>
      <c r="C10" s="148"/>
      <c r="D10" s="149" t="s">
        <v>156</v>
      </c>
      <c r="E10" s="143" t="s">
        <v>157</v>
      </c>
      <c r="F10" s="108">
        <v>2211000</v>
      </c>
      <c r="G10" s="107"/>
      <c r="H10" s="107"/>
      <c r="I10" s="107"/>
      <c r="J10" s="107"/>
      <c r="K10" s="107"/>
      <c r="L10" s="798">
        <v>2211000</v>
      </c>
      <c r="M10" s="144">
        <f t="shared" si="3"/>
        <v>455000</v>
      </c>
      <c r="N10" s="107"/>
      <c r="O10" s="107"/>
      <c r="P10" s="107"/>
      <c r="Q10" s="145"/>
      <c r="R10" s="145"/>
      <c r="S10" s="1195">
        <f t="shared" si="2"/>
        <v>455000</v>
      </c>
      <c r="T10" s="108">
        <v>1756000</v>
      </c>
      <c r="U10" s="107"/>
      <c r="V10" s="107"/>
      <c r="W10" s="107"/>
      <c r="X10" s="145"/>
      <c r="Y10" s="145"/>
      <c r="Z10" s="145">
        <v>3913</v>
      </c>
      <c r="AA10" s="108">
        <v>1756000</v>
      </c>
    </row>
    <row r="11" spans="1:27" s="146" customFormat="1" ht="22.5" customHeight="1">
      <c r="A11" s="147"/>
      <c r="B11" s="148" t="s">
        <v>45</v>
      </c>
      <c r="C11" s="148"/>
      <c r="D11" s="150" t="s">
        <v>158</v>
      </c>
      <c r="E11" s="151" t="s">
        <v>159</v>
      </c>
      <c r="F11" s="280">
        <v>1940621</v>
      </c>
      <c r="G11" s="281"/>
      <c r="H11" s="281"/>
      <c r="I11" s="281"/>
      <c r="J11" s="281"/>
      <c r="K11" s="281"/>
      <c r="L11" s="862">
        <v>1991801</v>
      </c>
      <c r="M11" s="144">
        <f t="shared" si="3"/>
        <v>757695</v>
      </c>
      <c r="N11" s="281"/>
      <c r="O11" s="281"/>
      <c r="P11" s="281"/>
      <c r="Q11" s="281"/>
      <c r="R11" s="145"/>
      <c r="S11" s="1195">
        <f t="shared" si="2"/>
        <v>757695</v>
      </c>
      <c r="T11" s="280">
        <v>1182926</v>
      </c>
      <c r="U11" s="281">
        <f>SUM(U12:U16)</f>
        <v>0</v>
      </c>
      <c r="V11" s="281">
        <f>SUM(V12:V16)</f>
        <v>0</v>
      </c>
      <c r="W11" s="281">
        <f>SUM(W12:W16)</f>
        <v>0</v>
      </c>
      <c r="X11" s="281"/>
      <c r="Y11" s="281"/>
      <c r="Z11" s="281">
        <v>12207</v>
      </c>
      <c r="AA11" s="280">
        <v>1234106</v>
      </c>
    </row>
    <row r="12" spans="1:27" s="146" customFormat="1" ht="28.5" customHeight="1">
      <c r="A12" s="147"/>
      <c r="B12" s="152"/>
      <c r="C12" s="148" t="s">
        <v>160</v>
      </c>
      <c r="D12" s="153" t="s">
        <v>161</v>
      </c>
      <c r="E12" s="154" t="s">
        <v>252</v>
      </c>
      <c r="F12" s="108"/>
      <c r="G12" s="107"/>
      <c r="H12" s="107"/>
      <c r="I12" s="107"/>
      <c r="J12" s="107"/>
      <c r="K12" s="107"/>
      <c r="L12" s="798"/>
      <c r="M12" s="144">
        <f t="shared" si="3"/>
        <v>0</v>
      </c>
      <c r="N12" s="107"/>
      <c r="O12" s="107"/>
      <c r="P12" s="107"/>
      <c r="Q12" s="145"/>
      <c r="R12" s="145"/>
      <c r="S12" s="1195">
        <f t="shared" si="2"/>
        <v>0</v>
      </c>
      <c r="T12" s="108"/>
      <c r="U12" s="107"/>
      <c r="V12" s="107"/>
      <c r="W12" s="107"/>
      <c r="X12" s="145"/>
      <c r="Y12" s="145"/>
      <c r="Z12" s="145"/>
      <c r="AA12" s="866"/>
    </row>
    <row r="13" spans="1:27" s="146" customFormat="1" ht="31.5" customHeight="1">
      <c r="A13" s="147"/>
      <c r="B13" s="148"/>
      <c r="C13" s="148" t="s">
        <v>162</v>
      </c>
      <c r="D13" s="149" t="s">
        <v>163</v>
      </c>
      <c r="E13" s="143" t="s">
        <v>253</v>
      </c>
      <c r="F13" s="108">
        <v>1168266</v>
      </c>
      <c r="G13" s="107"/>
      <c r="H13" s="107"/>
      <c r="I13" s="107"/>
      <c r="J13" s="107"/>
      <c r="K13" s="107"/>
      <c r="L13" s="798">
        <v>1219446</v>
      </c>
      <c r="M13" s="144">
        <f t="shared" si="3"/>
        <v>0</v>
      </c>
      <c r="N13" s="107"/>
      <c r="O13" s="107"/>
      <c r="P13" s="107"/>
      <c r="Q13" s="145"/>
      <c r="R13" s="145"/>
      <c r="S13" s="1195">
        <f t="shared" si="2"/>
        <v>0</v>
      </c>
      <c r="T13" s="108">
        <v>1168266</v>
      </c>
      <c r="U13" s="107"/>
      <c r="V13" s="107"/>
      <c r="W13" s="107"/>
      <c r="X13" s="145"/>
      <c r="Y13" s="145"/>
      <c r="Z13" s="145"/>
      <c r="AA13" s="1187">
        <v>1219446</v>
      </c>
    </row>
    <row r="14" spans="1:27" s="146" customFormat="1" ht="36.75" customHeight="1" thickBot="1">
      <c r="A14" s="155"/>
      <c r="B14" s="156"/>
      <c r="C14" s="148" t="s">
        <v>164</v>
      </c>
      <c r="D14" s="149" t="s">
        <v>165</v>
      </c>
      <c r="E14" s="143" t="s">
        <v>254</v>
      </c>
      <c r="F14" s="108">
        <v>772355</v>
      </c>
      <c r="G14" s="107"/>
      <c r="H14" s="107"/>
      <c r="I14" s="107"/>
      <c r="J14" s="107"/>
      <c r="K14" s="283"/>
      <c r="L14" s="798">
        <v>772355</v>
      </c>
      <c r="M14" s="144">
        <f t="shared" si="3"/>
        <v>757695</v>
      </c>
      <c r="N14" s="107"/>
      <c r="O14" s="107"/>
      <c r="P14" s="107"/>
      <c r="Q14" s="145"/>
      <c r="R14" s="145"/>
      <c r="S14" s="1196">
        <f t="shared" si="2"/>
        <v>757695</v>
      </c>
      <c r="T14" s="108">
        <v>14660</v>
      </c>
      <c r="U14" s="107"/>
      <c r="V14" s="107"/>
      <c r="W14" s="107"/>
      <c r="X14" s="145"/>
      <c r="Y14" s="145"/>
      <c r="Z14" s="145"/>
      <c r="AA14" s="1187">
        <v>14660</v>
      </c>
    </row>
    <row r="15" spans="1:27" s="146" customFormat="1" ht="22.5" customHeight="1" hidden="1">
      <c r="A15" s="147"/>
      <c r="B15" s="148"/>
      <c r="C15" s="148" t="s">
        <v>166</v>
      </c>
      <c r="D15" s="149" t="s">
        <v>167</v>
      </c>
      <c r="E15" s="143"/>
      <c r="F15" s="280"/>
      <c r="G15" s="281"/>
      <c r="H15" s="281"/>
      <c r="I15" s="281"/>
      <c r="J15" s="281"/>
      <c r="K15" s="281"/>
      <c r="L15" s="863"/>
      <c r="M15" s="280"/>
      <c r="N15" s="281"/>
      <c r="O15" s="281"/>
      <c r="P15" s="281"/>
      <c r="Q15" s="282"/>
      <c r="R15" s="145"/>
      <c r="S15" s="101">
        <f t="shared" si="2"/>
        <v>0</v>
      </c>
      <c r="T15" s="280"/>
      <c r="U15" s="281"/>
      <c r="V15" s="281"/>
      <c r="W15" s="281"/>
      <c r="X15" s="282"/>
      <c r="Y15" s="282"/>
      <c r="Z15" s="282"/>
      <c r="AA15" s="1187"/>
    </row>
    <row r="16" spans="1:27" s="146" customFormat="1" ht="22.5" customHeight="1" hidden="1">
      <c r="A16" s="157"/>
      <c r="B16" s="158"/>
      <c r="C16" s="158" t="s">
        <v>168</v>
      </c>
      <c r="D16" s="159" t="s">
        <v>169</v>
      </c>
      <c r="E16" s="160"/>
      <c r="F16" s="187"/>
      <c r="G16" s="188"/>
      <c r="H16" s="188"/>
      <c r="I16" s="188"/>
      <c r="J16" s="188"/>
      <c r="K16" s="188"/>
      <c r="L16" s="800"/>
      <c r="M16" s="187"/>
      <c r="N16" s="188"/>
      <c r="O16" s="188"/>
      <c r="P16" s="188"/>
      <c r="Q16" s="284"/>
      <c r="R16" s="145"/>
      <c r="S16" s="101">
        <f t="shared" si="2"/>
        <v>0</v>
      </c>
      <c r="T16" s="187"/>
      <c r="U16" s="188"/>
      <c r="V16" s="188"/>
      <c r="W16" s="188"/>
      <c r="X16" s="284"/>
      <c r="Y16" s="284"/>
      <c r="Z16" s="284"/>
      <c r="AA16" s="1188"/>
    </row>
    <row r="17" spans="1:27" s="146" customFormat="1" ht="22.5" customHeight="1" thickBot="1">
      <c r="A17" s="72" t="s">
        <v>170</v>
      </c>
      <c r="B17" s="1368" t="s">
        <v>171</v>
      </c>
      <c r="C17" s="1368"/>
      <c r="D17" s="1368"/>
      <c r="E17" s="138"/>
      <c r="F17" s="111">
        <f>F18+F19+F20</f>
        <v>2567549</v>
      </c>
      <c r="G17" s="111">
        <f aca="true" t="shared" si="4" ref="G17:T17">G18+G19+G20</f>
        <v>0</v>
      </c>
      <c r="H17" s="111">
        <f t="shared" si="4"/>
        <v>0</v>
      </c>
      <c r="I17" s="111">
        <f t="shared" si="4"/>
        <v>0</v>
      </c>
      <c r="J17" s="111">
        <f t="shared" si="4"/>
        <v>0</v>
      </c>
      <c r="K17" s="111">
        <f t="shared" si="4"/>
        <v>0</v>
      </c>
      <c r="L17" s="111">
        <f>L18+L19+L20</f>
        <v>2594160</v>
      </c>
      <c r="M17" s="111">
        <f t="shared" si="4"/>
        <v>2167549</v>
      </c>
      <c r="N17" s="111">
        <f t="shared" si="4"/>
        <v>0</v>
      </c>
      <c r="O17" s="111">
        <f t="shared" si="4"/>
        <v>0</v>
      </c>
      <c r="P17" s="111">
        <f t="shared" si="4"/>
        <v>0</v>
      </c>
      <c r="Q17" s="111">
        <f t="shared" si="4"/>
        <v>0</v>
      </c>
      <c r="R17" s="111">
        <f t="shared" si="4"/>
        <v>0</v>
      </c>
      <c r="S17" s="101">
        <f t="shared" si="2"/>
        <v>2194160</v>
      </c>
      <c r="T17" s="111">
        <f t="shared" si="4"/>
        <v>400000</v>
      </c>
      <c r="U17" s="161">
        <f aca="true" t="shared" si="5" ref="U17:Z17">SUM(U18:U20)</f>
        <v>0</v>
      </c>
      <c r="V17" s="161">
        <f t="shared" si="5"/>
        <v>0</v>
      </c>
      <c r="W17" s="161">
        <f t="shared" si="5"/>
        <v>0</v>
      </c>
      <c r="X17" s="161">
        <f t="shared" si="5"/>
        <v>0</v>
      </c>
      <c r="Y17" s="161">
        <f t="shared" si="5"/>
        <v>0</v>
      </c>
      <c r="Z17" s="161">
        <f t="shared" si="5"/>
        <v>1400</v>
      </c>
      <c r="AA17" s="1186">
        <v>400000</v>
      </c>
    </row>
    <row r="18" spans="1:27" s="146" customFormat="1" ht="22.5" customHeight="1">
      <c r="A18" s="140"/>
      <c r="B18" s="141" t="s">
        <v>51</v>
      </c>
      <c r="C18" s="1369" t="s">
        <v>172</v>
      </c>
      <c r="D18" s="1369"/>
      <c r="E18" s="162" t="s">
        <v>173</v>
      </c>
      <c r="F18" s="144">
        <v>889000</v>
      </c>
      <c r="G18" s="145"/>
      <c r="H18" s="145"/>
      <c r="I18" s="145"/>
      <c r="J18" s="145"/>
      <c r="K18" s="145"/>
      <c r="L18" s="798">
        <v>1139000</v>
      </c>
      <c r="M18" s="144">
        <v>889000</v>
      </c>
      <c r="N18" s="145"/>
      <c r="O18" s="145"/>
      <c r="P18" s="145"/>
      <c r="Q18" s="145"/>
      <c r="R18" s="145"/>
      <c r="S18" s="1194">
        <f t="shared" si="2"/>
        <v>1139000</v>
      </c>
      <c r="T18" s="144"/>
      <c r="U18" s="145"/>
      <c r="V18" s="145"/>
      <c r="W18" s="145"/>
      <c r="X18" s="145"/>
      <c r="Y18" s="145"/>
      <c r="Z18" s="145">
        <v>0</v>
      </c>
      <c r="AA18" s="1189"/>
    </row>
    <row r="19" spans="1:27" s="146" customFormat="1" ht="22.5" customHeight="1">
      <c r="A19" s="147"/>
      <c r="B19" s="148" t="s">
        <v>54</v>
      </c>
      <c r="C19" s="1370" t="s">
        <v>174</v>
      </c>
      <c r="D19" s="1370"/>
      <c r="E19" s="162" t="s">
        <v>175</v>
      </c>
      <c r="F19" s="108">
        <v>1278549</v>
      </c>
      <c r="G19" s="107"/>
      <c r="H19" s="107"/>
      <c r="I19" s="107"/>
      <c r="J19" s="107"/>
      <c r="K19" s="107"/>
      <c r="L19" s="789">
        <v>1055160</v>
      </c>
      <c r="M19" s="108">
        <v>1278549</v>
      </c>
      <c r="N19" s="107"/>
      <c r="O19" s="107"/>
      <c r="P19" s="107"/>
      <c r="Q19" s="107"/>
      <c r="R19" s="107"/>
      <c r="S19" s="1195">
        <f t="shared" si="2"/>
        <v>1055160</v>
      </c>
      <c r="T19" s="108"/>
      <c r="U19" s="107"/>
      <c r="V19" s="107"/>
      <c r="W19" s="107"/>
      <c r="X19" s="107"/>
      <c r="Y19" s="107"/>
      <c r="Z19" s="107">
        <v>0</v>
      </c>
      <c r="AA19" s="1187"/>
    </row>
    <row r="20" spans="1:27" s="146" customFormat="1" ht="22.5" customHeight="1">
      <c r="A20" s="163"/>
      <c r="B20" s="148" t="s">
        <v>57</v>
      </c>
      <c r="C20" s="1371" t="s">
        <v>176</v>
      </c>
      <c r="D20" s="1371"/>
      <c r="E20" s="165" t="s">
        <v>177</v>
      </c>
      <c r="F20" s="280">
        <v>400000</v>
      </c>
      <c r="G20" s="281"/>
      <c r="H20" s="281"/>
      <c r="I20" s="281"/>
      <c r="J20" s="281"/>
      <c r="K20" s="281"/>
      <c r="L20" s="863">
        <v>400000</v>
      </c>
      <c r="M20" s="280"/>
      <c r="N20" s="281"/>
      <c r="O20" s="281"/>
      <c r="P20" s="281"/>
      <c r="Q20" s="281"/>
      <c r="R20" s="281"/>
      <c r="S20" s="1195">
        <f t="shared" si="2"/>
        <v>0</v>
      </c>
      <c r="T20" s="280">
        <v>400000</v>
      </c>
      <c r="U20" s="281">
        <f>SUM(U21:U24)</f>
        <v>0</v>
      </c>
      <c r="V20" s="281">
        <f>SUM(V21:V24)</f>
        <v>0</v>
      </c>
      <c r="W20" s="281">
        <f>SUM(W21:W24)</f>
        <v>0</v>
      </c>
      <c r="X20" s="281"/>
      <c r="Y20" s="281"/>
      <c r="Z20" s="281">
        <v>1400</v>
      </c>
      <c r="AA20" s="1187">
        <v>400000</v>
      </c>
    </row>
    <row r="21" spans="1:27" s="146" customFormat="1" ht="22.5" customHeight="1">
      <c r="A21" s="166"/>
      <c r="B21" s="167"/>
      <c r="C21" s="167" t="s">
        <v>60</v>
      </c>
      <c r="D21" s="164" t="s">
        <v>178</v>
      </c>
      <c r="E21" s="165"/>
      <c r="F21" s="108">
        <v>400000</v>
      </c>
      <c r="G21" s="107"/>
      <c r="H21" s="107"/>
      <c r="I21" s="107"/>
      <c r="J21" s="107"/>
      <c r="K21" s="107"/>
      <c r="L21" s="789">
        <v>400000</v>
      </c>
      <c r="M21" s="108"/>
      <c r="N21" s="107"/>
      <c r="O21" s="107"/>
      <c r="P21" s="107"/>
      <c r="Q21" s="145"/>
      <c r="R21" s="145"/>
      <c r="S21" s="1195">
        <f t="shared" si="2"/>
        <v>0</v>
      </c>
      <c r="T21" s="108">
        <v>400000</v>
      </c>
      <c r="U21" s="107"/>
      <c r="V21" s="107"/>
      <c r="W21" s="107"/>
      <c r="X21" s="145"/>
      <c r="Y21" s="145"/>
      <c r="Z21" s="145">
        <v>1400</v>
      </c>
      <c r="AA21" s="1187">
        <v>400000</v>
      </c>
    </row>
    <row r="22" spans="1:27" s="146" customFormat="1" ht="22.5" customHeight="1">
      <c r="A22" s="166"/>
      <c r="B22" s="167"/>
      <c r="C22" s="167" t="s">
        <v>62</v>
      </c>
      <c r="D22" s="164" t="s">
        <v>179</v>
      </c>
      <c r="E22" s="165"/>
      <c r="F22" s="108"/>
      <c r="G22" s="107"/>
      <c r="H22" s="107"/>
      <c r="I22" s="107"/>
      <c r="J22" s="107"/>
      <c r="K22" s="107"/>
      <c r="L22" s="789"/>
      <c r="M22" s="108"/>
      <c r="N22" s="107"/>
      <c r="O22" s="107"/>
      <c r="P22" s="107"/>
      <c r="Q22" s="107"/>
      <c r="R22" s="107"/>
      <c r="S22" s="1195">
        <f t="shared" si="2"/>
        <v>0</v>
      </c>
      <c r="T22" s="108"/>
      <c r="U22" s="107">
        <v>0</v>
      </c>
      <c r="V22" s="107">
        <v>0</v>
      </c>
      <c r="W22" s="107">
        <v>0</v>
      </c>
      <c r="X22" s="107">
        <v>0</v>
      </c>
      <c r="Y22" s="107">
        <v>0</v>
      </c>
      <c r="Z22" s="107">
        <v>0</v>
      </c>
      <c r="AA22" s="1187"/>
    </row>
    <row r="23" spans="1:27" s="146" customFormat="1" ht="22.5" customHeight="1">
      <c r="A23" s="163"/>
      <c r="B23" s="164"/>
      <c r="C23" s="167" t="s">
        <v>64</v>
      </c>
      <c r="D23" s="164" t="s">
        <v>167</v>
      </c>
      <c r="E23" s="165"/>
      <c r="F23" s="280"/>
      <c r="G23" s="281"/>
      <c r="H23" s="281"/>
      <c r="I23" s="281"/>
      <c r="J23" s="281"/>
      <c r="K23" s="281"/>
      <c r="L23" s="863"/>
      <c r="M23" s="280"/>
      <c r="N23" s="281"/>
      <c r="O23" s="281"/>
      <c r="P23" s="281"/>
      <c r="Q23" s="281"/>
      <c r="R23" s="281"/>
      <c r="S23" s="1195">
        <f t="shared" si="2"/>
        <v>0</v>
      </c>
      <c r="T23" s="280"/>
      <c r="U23" s="281">
        <v>0</v>
      </c>
      <c r="V23" s="281">
        <v>0</v>
      </c>
      <c r="W23" s="281">
        <v>0</v>
      </c>
      <c r="X23" s="281">
        <v>0</v>
      </c>
      <c r="Y23" s="281">
        <v>0</v>
      </c>
      <c r="Z23" s="281">
        <v>0</v>
      </c>
      <c r="AA23" s="1187"/>
    </row>
    <row r="24" spans="1:27" s="146" customFormat="1" ht="22.5" customHeight="1" thickBot="1">
      <c r="A24" s="168"/>
      <c r="B24" s="169"/>
      <c r="C24" s="170" t="s">
        <v>180</v>
      </c>
      <c r="D24" s="169" t="s">
        <v>181</v>
      </c>
      <c r="E24" s="171"/>
      <c r="F24" s="285"/>
      <c r="G24" s="284"/>
      <c r="H24" s="284"/>
      <c r="I24" s="284"/>
      <c r="J24" s="284"/>
      <c r="K24" s="284"/>
      <c r="L24" s="864"/>
      <c r="M24" s="285"/>
      <c r="N24" s="284"/>
      <c r="O24" s="284"/>
      <c r="P24" s="284"/>
      <c r="Q24" s="284"/>
      <c r="R24" s="284"/>
      <c r="S24" s="1196">
        <f t="shared" si="2"/>
        <v>0</v>
      </c>
      <c r="T24" s="285"/>
      <c r="U24" s="284">
        <v>0</v>
      </c>
      <c r="V24" s="284">
        <v>0</v>
      </c>
      <c r="W24" s="284">
        <v>0</v>
      </c>
      <c r="X24" s="284">
        <v>0</v>
      </c>
      <c r="Y24" s="284">
        <v>0</v>
      </c>
      <c r="Z24" s="284">
        <v>0</v>
      </c>
      <c r="AA24" s="1188"/>
    </row>
    <row r="25" spans="1:27" s="146" customFormat="1" ht="22.5" customHeight="1" thickBot="1">
      <c r="A25" s="72" t="s">
        <v>75</v>
      </c>
      <c r="B25" s="1368" t="s">
        <v>182</v>
      </c>
      <c r="C25" s="1368"/>
      <c r="D25" s="1368"/>
      <c r="E25" s="138" t="s">
        <v>183</v>
      </c>
      <c r="F25" s="111">
        <f>F26+F27+F28</f>
        <v>10234211</v>
      </c>
      <c r="G25" s="111">
        <f aca="true" t="shared" si="6" ref="G25:Z25">G26+G27+G28</f>
        <v>0</v>
      </c>
      <c r="H25" s="111">
        <f t="shared" si="6"/>
        <v>0</v>
      </c>
      <c r="I25" s="111">
        <f t="shared" si="6"/>
        <v>0</v>
      </c>
      <c r="J25" s="111">
        <f t="shared" si="6"/>
        <v>0</v>
      </c>
      <c r="K25" s="111">
        <f t="shared" si="6"/>
        <v>0</v>
      </c>
      <c r="L25" s="111">
        <f>L26+L28</f>
        <v>10111523</v>
      </c>
      <c r="M25" s="111">
        <f t="shared" si="6"/>
        <v>10234211</v>
      </c>
      <c r="N25" s="111">
        <f t="shared" si="6"/>
        <v>0</v>
      </c>
      <c r="O25" s="111">
        <f t="shared" si="6"/>
        <v>0</v>
      </c>
      <c r="P25" s="111">
        <f t="shared" si="6"/>
        <v>0</v>
      </c>
      <c r="Q25" s="111">
        <f t="shared" si="6"/>
        <v>0</v>
      </c>
      <c r="R25" s="111">
        <f t="shared" si="6"/>
        <v>0</v>
      </c>
      <c r="S25" s="101">
        <f t="shared" si="2"/>
        <v>10111523</v>
      </c>
      <c r="T25" s="111">
        <f t="shared" si="6"/>
        <v>0</v>
      </c>
      <c r="U25" s="111">
        <f t="shared" si="6"/>
        <v>0</v>
      </c>
      <c r="V25" s="111">
        <f t="shared" si="6"/>
        <v>0</v>
      </c>
      <c r="W25" s="111">
        <f t="shared" si="6"/>
        <v>0</v>
      </c>
      <c r="X25" s="111">
        <f t="shared" si="6"/>
        <v>0</v>
      </c>
      <c r="Y25" s="111">
        <f t="shared" si="6"/>
        <v>0</v>
      </c>
      <c r="Z25" s="111">
        <f t="shared" si="6"/>
        <v>0</v>
      </c>
      <c r="AA25" s="1190"/>
    </row>
    <row r="26" spans="1:27" s="146" customFormat="1" ht="22.5" customHeight="1">
      <c r="A26" s="140"/>
      <c r="B26" s="141" t="s">
        <v>78</v>
      </c>
      <c r="C26" s="1369" t="s">
        <v>184</v>
      </c>
      <c r="D26" s="1369"/>
      <c r="E26" s="162"/>
      <c r="F26" s="144">
        <v>2804211</v>
      </c>
      <c r="G26" s="145"/>
      <c r="H26" s="145"/>
      <c r="I26" s="145"/>
      <c r="J26" s="145"/>
      <c r="K26" s="145"/>
      <c r="L26" s="798">
        <f>3209546-501412+9990-400000</f>
        <v>2318124</v>
      </c>
      <c r="M26" s="144">
        <v>2804211</v>
      </c>
      <c r="N26" s="145"/>
      <c r="O26" s="145"/>
      <c r="P26" s="145"/>
      <c r="Q26" s="145"/>
      <c r="R26" s="145"/>
      <c r="S26" s="1194">
        <f t="shared" si="2"/>
        <v>2318124</v>
      </c>
      <c r="T26" s="144"/>
      <c r="U26" s="145">
        <v>0</v>
      </c>
      <c r="V26" s="145">
        <v>0</v>
      </c>
      <c r="W26" s="145">
        <v>0</v>
      </c>
      <c r="X26" s="145">
        <v>0</v>
      </c>
      <c r="Y26" s="145">
        <v>0</v>
      </c>
      <c r="Z26" s="145">
        <v>0</v>
      </c>
      <c r="AA26" s="1189"/>
    </row>
    <row r="27" spans="1:27" s="139" customFormat="1" ht="22.5" customHeight="1">
      <c r="A27" s="172"/>
      <c r="B27" s="148" t="s">
        <v>81</v>
      </c>
      <c r="C27" s="1372" t="s">
        <v>185</v>
      </c>
      <c r="D27" s="1372"/>
      <c r="E27" s="173"/>
      <c r="F27" s="144"/>
      <c r="G27" s="107"/>
      <c r="H27" s="107"/>
      <c r="I27" s="107"/>
      <c r="J27" s="107"/>
      <c r="K27" s="107"/>
      <c r="L27" s="798"/>
      <c r="M27" s="144"/>
      <c r="N27" s="107"/>
      <c r="O27" s="107"/>
      <c r="P27" s="107"/>
      <c r="Q27" s="107"/>
      <c r="R27" s="107"/>
      <c r="S27" s="1195">
        <f t="shared" si="2"/>
        <v>0</v>
      </c>
      <c r="T27" s="108"/>
      <c r="U27" s="107">
        <v>0</v>
      </c>
      <c r="V27" s="107">
        <v>0</v>
      </c>
      <c r="W27" s="107">
        <v>0</v>
      </c>
      <c r="X27" s="107">
        <v>0</v>
      </c>
      <c r="Y27" s="107">
        <v>0</v>
      </c>
      <c r="Z27" s="107">
        <v>0</v>
      </c>
      <c r="AA27" s="1191"/>
    </row>
    <row r="28" spans="1:27" s="139" customFormat="1" ht="22.5" customHeight="1" thickBot="1">
      <c r="A28" s="174"/>
      <c r="B28" s="158" t="s">
        <v>83</v>
      </c>
      <c r="C28" s="175" t="s">
        <v>186</v>
      </c>
      <c r="D28" s="175"/>
      <c r="E28" s="176"/>
      <c r="F28" s="144">
        <v>7430000</v>
      </c>
      <c r="G28" s="105"/>
      <c r="H28" s="105"/>
      <c r="I28" s="105"/>
      <c r="J28" s="105"/>
      <c r="K28" s="105"/>
      <c r="L28" s="865">
        <f>7403389-9990+400000</f>
        <v>7793399</v>
      </c>
      <c r="M28" s="144">
        <v>7430000</v>
      </c>
      <c r="N28" s="105"/>
      <c r="O28" s="105"/>
      <c r="P28" s="105"/>
      <c r="Q28" s="105"/>
      <c r="R28" s="105"/>
      <c r="S28" s="1196">
        <f t="shared" si="2"/>
        <v>7793399</v>
      </c>
      <c r="T28" s="104"/>
      <c r="U28" s="105">
        <v>0</v>
      </c>
      <c r="V28" s="105">
        <v>0</v>
      </c>
      <c r="W28" s="105">
        <v>0</v>
      </c>
      <c r="X28" s="105">
        <v>0</v>
      </c>
      <c r="Y28" s="105">
        <v>0</v>
      </c>
      <c r="Z28" s="105">
        <v>0</v>
      </c>
      <c r="AA28" s="1191"/>
    </row>
    <row r="29" spans="1:27" s="139" customFormat="1" ht="22.5" customHeight="1" hidden="1">
      <c r="A29" s="177" t="s">
        <v>94</v>
      </c>
      <c r="B29" s="178" t="s">
        <v>187</v>
      </c>
      <c r="C29" s="178"/>
      <c r="D29" s="178"/>
      <c r="E29" s="179"/>
      <c r="F29" s="180"/>
      <c r="G29" s="181"/>
      <c r="H29" s="181"/>
      <c r="I29" s="181"/>
      <c r="J29" s="181"/>
      <c r="K29" s="181"/>
      <c r="L29" s="799"/>
      <c r="M29" s="180"/>
      <c r="N29" s="181"/>
      <c r="O29" s="181"/>
      <c r="P29" s="181"/>
      <c r="Q29" s="181"/>
      <c r="R29" s="181"/>
      <c r="S29" s="101">
        <f t="shared" si="2"/>
        <v>0</v>
      </c>
      <c r="T29" s="180"/>
      <c r="U29" s="181">
        <v>0</v>
      </c>
      <c r="V29" s="181">
        <v>0</v>
      </c>
      <c r="W29" s="181">
        <v>0</v>
      </c>
      <c r="X29" s="181">
        <v>0</v>
      </c>
      <c r="Y29" s="181">
        <v>0</v>
      </c>
      <c r="Z29" s="181">
        <v>0</v>
      </c>
      <c r="AA29" s="1191"/>
    </row>
    <row r="30" spans="1:27" s="139" customFormat="1" ht="22.5" customHeight="1" hidden="1">
      <c r="A30" s="72"/>
      <c r="B30" s="1368"/>
      <c r="C30" s="1368"/>
      <c r="D30" s="1368"/>
      <c r="E30" s="110"/>
      <c r="S30" s="101">
        <f t="shared" si="2"/>
        <v>0</v>
      </c>
      <c r="U30" s="182">
        <v>0</v>
      </c>
      <c r="V30" s="182">
        <v>0</v>
      </c>
      <c r="W30" s="182">
        <v>0</v>
      </c>
      <c r="X30" s="182">
        <v>0</v>
      </c>
      <c r="Y30" s="182">
        <v>0</v>
      </c>
      <c r="Z30" s="182">
        <v>0</v>
      </c>
      <c r="AA30" s="1192"/>
    </row>
    <row r="31" spans="1:27" s="139" customFormat="1" ht="22.5" customHeight="1" thickBot="1">
      <c r="A31" s="72" t="s">
        <v>94</v>
      </c>
      <c r="B31" s="1373" t="s">
        <v>188</v>
      </c>
      <c r="C31" s="1373"/>
      <c r="D31" s="1373"/>
      <c r="E31" s="184"/>
      <c r="F31" s="101">
        <f>F6+F17+F25</f>
        <v>61441860</v>
      </c>
      <c r="G31" s="101">
        <f aca="true" t="shared" si="7" ref="G31:T31">G6+G17+G25</f>
        <v>0</v>
      </c>
      <c r="H31" s="101">
        <f t="shared" si="7"/>
        <v>0</v>
      </c>
      <c r="I31" s="101">
        <f t="shared" si="7"/>
        <v>0</v>
      </c>
      <c r="J31" s="101">
        <f t="shared" si="7"/>
        <v>0</v>
      </c>
      <c r="K31" s="101">
        <f t="shared" si="7"/>
        <v>0</v>
      </c>
      <c r="L31" s="101">
        <f>L6+L17+L25</f>
        <v>62592666</v>
      </c>
      <c r="M31" s="101">
        <f t="shared" si="7"/>
        <v>54585571</v>
      </c>
      <c r="N31" s="101">
        <f t="shared" si="7"/>
        <v>0</v>
      </c>
      <c r="O31" s="101">
        <f t="shared" si="7"/>
        <v>0</v>
      </c>
      <c r="P31" s="101">
        <f t="shared" si="7"/>
        <v>0</v>
      </c>
      <c r="Q31" s="101">
        <f t="shared" si="7"/>
        <v>0</v>
      </c>
      <c r="R31" s="101">
        <f t="shared" si="7"/>
        <v>0</v>
      </c>
      <c r="S31" s="101">
        <f t="shared" si="2"/>
        <v>55584232</v>
      </c>
      <c r="T31" s="101">
        <f t="shared" si="7"/>
        <v>6856289</v>
      </c>
      <c r="U31" s="182">
        <f aca="true" t="shared" si="8" ref="U31:Z31">U6+U17+U25+U29+U30</f>
        <v>0</v>
      </c>
      <c r="V31" s="182">
        <f t="shared" si="8"/>
        <v>0</v>
      </c>
      <c r="W31" s="182">
        <f t="shared" si="8"/>
        <v>0</v>
      </c>
      <c r="X31" s="182">
        <f t="shared" si="8"/>
        <v>0</v>
      </c>
      <c r="Y31" s="182">
        <f t="shared" si="8"/>
        <v>0</v>
      </c>
      <c r="Z31" s="182">
        <f t="shared" si="8"/>
        <v>19967</v>
      </c>
      <c r="AA31" s="1186">
        <f>AA6+AA17</f>
        <v>7008434</v>
      </c>
    </row>
    <row r="32" spans="1:27" s="139" customFormat="1" ht="22.5" customHeight="1" thickBot="1">
      <c r="A32" s="183">
        <v>5</v>
      </c>
      <c r="B32" s="1360" t="s">
        <v>255</v>
      </c>
      <c r="C32" s="1360"/>
      <c r="D32" s="1360"/>
      <c r="E32" s="286" t="s">
        <v>190</v>
      </c>
      <c r="F32" s="73">
        <f>F33+F34+F35</f>
        <v>17793625</v>
      </c>
      <c r="G32" s="73">
        <f aca="true" t="shared" si="9" ref="G32:T32">G33+G34+G35</f>
        <v>0</v>
      </c>
      <c r="H32" s="73">
        <f t="shared" si="9"/>
        <v>0</v>
      </c>
      <c r="I32" s="73">
        <f t="shared" si="9"/>
        <v>0</v>
      </c>
      <c r="J32" s="73">
        <f t="shared" si="9"/>
        <v>0</v>
      </c>
      <c r="K32" s="73">
        <f t="shared" si="9"/>
        <v>0</v>
      </c>
      <c r="L32" s="73">
        <f>L33+L34+L35</f>
        <v>18097438</v>
      </c>
      <c r="M32" s="73">
        <f t="shared" si="9"/>
        <v>17793625</v>
      </c>
      <c r="N32" s="73">
        <f t="shared" si="9"/>
        <v>0</v>
      </c>
      <c r="O32" s="73">
        <f t="shared" si="9"/>
        <v>0</v>
      </c>
      <c r="P32" s="73">
        <f t="shared" si="9"/>
        <v>0</v>
      </c>
      <c r="Q32" s="73">
        <f t="shared" si="9"/>
        <v>0</v>
      </c>
      <c r="R32" s="73">
        <f t="shared" si="9"/>
        <v>0</v>
      </c>
      <c r="S32" s="101">
        <f t="shared" si="2"/>
        <v>18097438</v>
      </c>
      <c r="T32" s="73">
        <f t="shared" si="9"/>
        <v>0</v>
      </c>
      <c r="U32" s="76"/>
      <c r="V32" s="76"/>
      <c r="W32" s="76"/>
      <c r="X32" s="76"/>
      <c r="Y32" s="76"/>
      <c r="Z32" s="76"/>
      <c r="AA32" s="1186"/>
    </row>
    <row r="33" spans="1:27" s="146" customFormat="1" ht="22.5" customHeight="1" thickBot="1">
      <c r="A33" s="185"/>
      <c r="B33" s="141" t="s">
        <v>109</v>
      </c>
      <c r="C33" s="1392" t="s">
        <v>192</v>
      </c>
      <c r="D33" s="1392"/>
      <c r="E33" s="287" t="s">
        <v>256</v>
      </c>
      <c r="F33" s="144"/>
      <c r="G33" s="145"/>
      <c r="H33" s="145"/>
      <c r="I33" s="145"/>
      <c r="J33" s="145"/>
      <c r="K33" s="145"/>
      <c r="L33" s="144"/>
      <c r="M33" s="144"/>
      <c r="N33" s="145"/>
      <c r="O33" s="145"/>
      <c r="P33" s="145"/>
      <c r="Q33" s="145"/>
      <c r="R33" s="145"/>
      <c r="S33" s="1194">
        <f t="shared" si="2"/>
        <v>0</v>
      </c>
      <c r="T33" s="144"/>
      <c r="U33" s="145"/>
      <c r="V33" s="145"/>
      <c r="W33" s="145"/>
      <c r="X33" s="145"/>
      <c r="Y33" s="145"/>
      <c r="Z33" s="145"/>
      <c r="AA33" s="1189"/>
    </row>
    <row r="34" spans="1:27" s="146" customFormat="1" ht="22.5" customHeight="1">
      <c r="A34" s="157"/>
      <c r="B34" s="158" t="s">
        <v>112</v>
      </c>
      <c r="C34" s="1393" t="s">
        <v>493</v>
      </c>
      <c r="D34" s="1393"/>
      <c r="E34" s="191" t="s">
        <v>497</v>
      </c>
      <c r="F34" s="280">
        <v>619055</v>
      </c>
      <c r="G34" s="281"/>
      <c r="H34" s="281"/>
      <c r="I34" s="281"/>
      <c r="J34" s="281"/>
      <c r="K34" s="281"/>
      <c r="L34" s="280">
        <v>619055</v>
      </c>
      <c r="M34" s="280">
        <v>619055</v>
      </c>
      <c r="N34" s="281"/>
      <c r="O34" s="281"/>
      <c r="P34" s="281"/>
      <c r="Q34" s="281"/>
      <c r="R34" s="281"/>
      <c r="S34" s="1195">
        <f t="shared" si="2"/>
        <v>619055</v>
      </c>
      <c r="T34" s="280"/>
      <c r="U34" s="188"/>
      <c r="V34" s="188"/>
      <c r="W34" s="188"/>
      <c r="X34" s="188"/>
      <c r="Y34" s="188"/>
      <c r="Z34" s="188"/>
      <c r="AA34" s="1187"/>
    </row>
    <row r="35" spans="1:27" s="146" customFormat="1" ht="22.5" customHeight="1" thickBot="1">
      <c r="A35" s="288"/>
      <c r="B35" s="289"/>
      <c r="C35" s="195" t="s">
        <v>257</v>
      </c>
      <c r="D35" s="195"/>
      <c r="E35" s="193" t="s">
        <v>258</v>
      </c>
      <c r="F35" s="290">
        <v>17174570</v>
      </c>
      <c r="G35" s="291"/>
      <c r="H35" s="291"/>
      <c r="I35" s="291"/>
      <c r="J35" s="291"/>
      <c r="K35" s="291"/>
      <c r="L35" s="290">
        <f>17263470+9387+9990+195536</f>
        <v>17478383</v>
      </c>
      <c r="M35" s="290">
        <v>17174570</v>
      </c>
      <c r="N35" s="291"/>
      <c r="O35" s="291"/>
      <c r="P35" s="291"/>
      <c r="Q35" s="291"/>
      <c r="R35" s="291"/>
      <c r="S35" s="1196">
        <f t="shared" si="2"/>
        <v>17478383</v>
      </c>
      <c r="T35" s="292"/>
      <c r="U35" s="284"/>
      <c r="V35" s="284"/>
      <c r="W35" s="284"/>
      <c r="X35" s="284"/>
      <c r="Y35" s="284"/>
      <c r="Z35" s="284"/>
      <c r="AA35" s="1188"/>
    </row>
    <row r="36" spans="1:27" s="146" customFormat="1" ht="22.5" customHeight="1" thickBot="1">
      <c r="A36" s="72" t="s">
        <v>115</v>
      </c>
      <c r="B36" s="1373" t="s">
        <v>259</v>
      </c>
      <c r="C36" s="1373"/>
      <c r="D36" s="1373"/>
      <c r="E36" s="110"/>
      <c r="F36" s="111">
        <f>F31+F32</f>
        <v>79235485</v>
      </c>
      <c r="G36" s="111">
        <f aca="true" t="shared" si="10" ref="G36:T36">G31+G32</f>
        <v>0</v>
      </c>
      <c r="H36" s="111">
        <f t="shared" si="10"/>
        <v>0</v>
      </c>
      <c r="I36" s="111">
        <f t="shared" si="10"/>
        <v>0</v>
      </c>
      <c r="J36" s="111">
        <f t="shared" si="10"/>
        <v>0</v>
      </c>
      <c r="K36" s="111">
        <f t="shared" si="10"/>
        <v>0</v>
      </c>
      <c r="L36" s="111">
        <f>L6+L17+L25+L32</f>
        <v>80690104</v>
      </c>
      <c r="M36" s="111">
        <f t="shared" si="10"/>
        <v>72379196</v>
      </c>
      <c r="N36" s="111">
        <f t="shared" si="10"/>
        <v>0</v>
      </c>
      <c r="O36" s="111">
        <f t="shared" si="10"/>
        <v>0</v>
      </c>
      <c r="P36" s="111">
        <f t="shared" si="10"/>
        <v>0</v>
      </c>
      <c r="Q36" s="111">
        <f t="shared" si="10"/>
        <v>0</v>
      </c>
      <c r="R36" s="111">
        <f t="shared" si="10"/>
        <v>0</v>
      </c>
      <c r="S36" s="101">
        <f t="shared" si="2"/>
        <v>73681670</v>
      </c>
      <c r="T36" s="111">
        <f t="shared" si="10"/>
        <v>6856289</v>
      </c>
      <c r="U36" s="161">
        <f aca="true" t="shared" si="11" ref="U36:Z36">U31+U32</f>
        <v>0</v>
      </c>
      <c r="V36" s="161">
        <f t="shared" si="11"/>
        <v>0</v>
      </c>
      <c r="W36" s="161">
        <f t="shared" si="11"/>
        <v>0</v>
      </c>
      <c r="X36" s="161">
        <f t="shared" si="11"/>
        <v>0</v>
      </c>
      <c r="Y36" s="161">
        <f t="shared" si="11"/>
        <v>0</v>
      </c>
      <c r="Z36" s="192">
        <f t="shared" si="11"/>
        <v>19967</v>
      </c>
      <c r="AA36" s="1193">
        <f>AA31</f>
        <v>7008434</v>
      </c>
    </row>
    <row r="37" spans="1:25" s="146" customFormat="1" ht="19.5" customHeight="1" hidden="1">
      <c r="A37" s="1324" t="s">
        <v>194</v>
      </c>
      <c r="B37" s="1324"/>
      <c r="C37" s="1324"/>
      <c r="D37" s="1324"/>
      <c r="E37" s="112"/>
      <c r="F37" s="113"/>
      <c r="G37" s="114"/>
      <c r="H37" s="114"/>
      <c r="I37" s="114"/>
      <c r="J37" s="114"/>
      <c r="K37" s="115"/>
      <c r="L37" s="790"/>
      <c r="M37" s="113"/>
      <c r="N37" s="114"/>
      <c r="O37" s="114"/>
      <c r="P37" s="114"/>
      <c r="Q37" s="114"/>
      <c r="R37" s="115"/>
      <c r="S37" s="101">
        <f t="shared" si="2"/>
        <v>0</v>
      </c>
      <c r="T37" s="113"/>
      <c r="U37" s="114"/>
      <c r="V37" s="114"/>
      <c r="W37" s="114"/>
      <c r="X37" s="114"/>
      <c r="Y37" s="293"/>
    </row>
    <row r="38" spans="1:25" s="146" customFormat="1" ht="19.5" customHeight="1" hidden="1">
      <c r="A38" s="1327" t="s">
        <v>207</v>
      </c>
      <c r="B38" s="1327"/>
      <c r="C38" s="1327"/>
      <c r="D38" s="1327"/>
      <c r="E38" s="116"/>
      <c r="F38" s="117">
        <f>SUM(F36:F37)</f>
        <v>79235485</v>
      </c>
      <c r="G38" s="118">
        <f>SUM(G36:G37)</f>
        <v>0</v>
      </c>
      <c r="H38" s="118">
        <f>SUM(H36:H37)</f>
        <v>0</v>
      </c>
      <c r="I38" s="118">
        <f>SUM(I36:I37)</f>
        <v>0</v>
      </c>
      <c r="J38" s="118">
        <f>SUM(J36:J37)</f>
        <v>0</v>
      </c>
      <c r="K38" s="119"/>
      <c r="L38" s="791"/>
      <c r="M38" s="117">
        <f>SUM(M36:M37)</f>
        <v>72379196</v>
      </c>
      <c r="N38" s="118">
        <f>SUM(N36:N37)</f>
        <v>0</v>
      </c>
      <c r="O38" s="118">
        <f>SUM(O36:O37)</f>
        <v>0</v>
      </c>
      <c r="P38" s="118">
        <f>SUM(P36:P37)</f>
        <v>0</v>
      </c>
      <c r="Q38" s="118">
        <f>SUM(Q36:Q37)</f>
        <v>0</v>
      </c>
      <c r="R38" s="119"/>
      <c r="S38" s="101">
        <f t="shared" si="2"/>
        <v>0</v>
      </c>
      <c r="T38" s="117">
        <f>SUM(T36:T37)</f>
        <v>6856289</v>
      </c>
      <c r="U38" s="118">
        <f>SUM(U36:U37)</f>
        <v>0</v>
      </c>
      <c r="V38" s="118">
        <f>SUM(V36:V37)</f>
        <v>0</v>
      </c>
      <c r="W38" s="118">
        <f>SUM(W36:W37)</f>
        <v>0</v>
      </c>
      <c r="X38" s="118">
        <f>SUM(X36:X37)</f>
        <v>0</v>
      </c>
      <c r="Y38" s="120"/>
    </row>
    <row r="39" spans="1:25" s="146" customFormat="1" ht="19.5" customHeight="1">
      <c r="A39" s="294"/>
      <c r="B39" s="190"/>
      <c r="C39" s="294"/>
      <c r="D39" s="294"/>
      <c r="E39" s="294"/>
      <c r="F39" s="295"/>
      <c r="G39" s="295"/>
      <c r="H39" s="295"/>
      <c r="I39" s="295"/>
      <c r="J39" s="295"/>
      <c r="K39" s="295"/>
      <c r="L39" s="295"/>
      <c r="M39" s="296"/>
      <c r="N39" s="296"/>
      <c r="O39" s="296"/>
      <c r="P39" s="296"/>
      <c r="Q39" s="296"/>
      <c r="R39" s="296"/>
      <c r="S39" s="296"/>
      <c r="T39" s="296"/>
      <c r="U39" s="296"/>
      <c r="V39" s="297"/>
      <c r="W39" s="297"/>
      <c r="X39" s="297"/>
      <c r="Y39" s="297"/>
    </row>
    <row r="40" spans="1:21" s="146" customFormat="1" ht="19.5" customHeight="1">
      <c r="A40" s="195"/>
      <c r="B40" s="289"/>
      <c r="C40" s="289"/>
      <c r="D40" s="298"/>
      <c r="E40" s="298"/>
      <c r="F40" s="196"/>
      <c r="G40" s="196"/>
      <c r="H40" s="196"/>
      <c r="I40" s="196"/>
      <c r="J40" s="196"/>
      <c r="K40" s="196"/>
      <c r="L40" s="196"/>
      <c r="M40" s="197"/>
      <c r="N40" s="197"/>
      <c r="O40" s="197"/>
      <c r="P40" s="197"/>
      <c r="Q40" s="197"/>
      <c r="R40" s="197">
        <f>R36+Z36</f>
        <v>19967</v>
      </c>
      <c r="S40" s="197"/>
      <c r="T40" s="197"/>
      <c r="U40" s="197"/>
    </row>
  </sheetData>
  <sheetProtection selectLockedCells="1" selectUnlockedCells="1"/>
  <mergeCells count="22">
    <mergeCell ref="F1:T1"/>
    <mergeCell ref="A2:T2"/>
    <mergeCell ref="A4:D4"/>
    <mergeCell ref="B6:D6"/>
    <mergeCell ref="F4:L4"/>
    <mergeCell ref="M4:S4"/>
    <mergeCell ref="T4:AA4"/>
    <mergeCell ref="B25:D25"/>
    <mergeCell ref="B17:D17"/>
    <mergeCell ref="C18:D18"/>
    <mergeCell ref="C19:D19"/>
    <mergeCell ref="C20:D20"/>
    <mergeCell ref="A37:D37"/>
    <mergeCell ref="A38:D38"/>
    <mergeCell ref="C26:D26"/>
    <mergeCell ref="C27:D27"/>
    <mergeCell ref="B30:D30"/>
    <mergeCell ref="B31:D31"/>
    <mergeCell ref="B32:D32"/>
    <mergeCell ref="C33:D33"/>
    <mergeCell ref="C34:D34"/>
    <mergeCell ref="B36:D36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3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8.28125" style="299" customWidth="1"/>
    <col min="2" max="2" width="8.28125" style="300" customWidth="1"/>
    <col min="3" max="3" width="41.7109375" style="300" customWidth="1"/>
    <col min="4" max="4" width="8.140625" style="300" customWidth="1"/>
    <col min="5" max="9" width="0" style="300" hidden="1" customWidth="1"/>
    <col min="10" max="10" width="11.28125" style="300" customWidth="1"/>
    <col min="11" max="15" width="0" style="300" hidden="1" customWidth="1"/>
    <col min="16" max="16" width="12.7109375" style="300" customWidth="1"/>
    <col min="17" max="17" width="13.00390625" style="300" customWidth="1"/>
    <col min="18" max="20" width="0" style="300" hidden="1" customWidth="1"/>
    <col min="21" max="21" width="17.28125" style="300" customWidth="1"/>
    <col min="22" max="16384" width="9.140625" style="300" customWidth="1"/>
  </cols>
  <sheetData>
    <row r="1" spans="1:17" s="305" customFormat="1" ht="21" customHeight="1">
      <c r="A1" s="301"/>
      <c r="B1" s="302"/>
      <c r="C1" s="303"/>
      <c r="D1" s="304"/>
      <c r="E1" s="304"/>
      <c r="F1" s="304"/>
      <c r="G1" s="304"/>
      <c r="H1" s="304"/>
      <c r="I1" s="304"/>
      <c r="J1" s="1401" t="s">
        <v>260</v>
      </c>
      <c r="K1" s="1401"/>
      <c r="L1" s="1401"/>
      <c r="M1" s="1401"/>
      <c r="N1" s="1401"/>
      <c r="O1" s="1401"/>
      <c r="P1" s="1401"/>
      <c r="Q1" s="1401"/>
    </row>
    <row r="2" spans="1:9" s="305" customFormat="1" ht="21" customHeight="1">
      <c r="A2" s="306"/>
      <c r="B2" s="302"/>
      <c r="C2" s="13"/>
      <c r="D2" s="307"/>
      <c r="E2" s="307"/>
      <c r="F2" s="307"/>
      <c r="G2" s="307"/>
      <c r="H2" s="307"/>
      <c r="I2" s="307"/>
    </row>
    <row r="3" spans="1:17" s="308" customFormat="1" ht="25.5" customHeight="1">
      <c r="A3" s="1402" t="s">
        <v>567</v>
      </c>
      <c r="B3" s="1402"/>
      <c r="C3" s="1402"/>
      <c r="D3" s="1402"/>
      <c r="E3" s="1402"/>
      <c r="F3" s="1402"/>
      <c r="G3" s="1402"/>
      <c r="H3" s="1402"/>
      <c r="I3" s="1402"/>
      <c r="J3" s="1402"/>
      <c r="K3" s="1402"/>
      <c r="L3" s="1402"/>
      <c r="M3" s="1402"/>
      <c r="N3" s="1402"/>
      <c r="O3" s="1402"/>
      <c r="P3" s="1402"/>
      <c r="Q3" s="1402"/>
    </row>
    <row r="4" spans="1:17" s="311" customFormat="1" ht="15.75" customHeight="1" thickBot="1">
      <c r="A4" s="309"/>
      <c r="B4" s="309"/>
      <c r="C4" s="310" t="s">
        <v>498</v>
      </c>
      <c r="Q4" s="312" t="s">
        <v>499</v>
      </c>
    </row>
    <row r="5" spans="1:21" s="311" customFormat="1" ht="41.25" customHeight="1" thickBot="1">
      <c r="A5" s="309"/>
      <c r="B5" s="309"/>
      <c r="C5" s="309"/>
      <c r="D5" s="1403" t="s">
        <v>4</v>
      </c>
      <c r="E5" s="1403"/>
      <c r="F5" s="1403"/>
      <c r="G5" s="1403"/>
      <c r="H5" s="1403"/>
      <c r="I5" s="1403"/>
      <c r="J5" s="1405" t="s">
        <v>5</v>
      </c>
      <c r="K5" s="1406"/>
      <c r="L5" s="1406"/>
      <c r="M5" s="1406"/>
      <c r="N5" s="1406"/>
      <c r="O5" s="1406"/>
      <c r="P5" s="1407"/>
      <c r="Q5" s="1408" t="s">
        <v>261</v>
      </c>
      <c r="R5" s="1409"/>
      <c r="S5" s="1409"/>
      <c r="T5" s="1410"/>
      <c r="U5" s="1411"/>
    </row>
    <row r="6" spans="1:21" ht="19.5" customHeight="1" thickBot="1">
      <c r="A6" s="1404" t="s">
        <v>262</v>
      </c>
      <c r="B6" s="1404"/>
      <c r="C6" s="313" t="s">
        <v>263</v>
      </c>
      <c r="D6" s="314"/>
      <c r="E6" s="315" t="s">
        <v>143</v>
      </c>
      <c r="F6" s="315" t="s">
        <v>144</v>
      </c>
      <c r="G6" s="315" t="s">
        <v>145</v>
      </c>
      <c r="H6" s="315" t="s">
        <v>264</v>
      </c>
      <c r="I6" s="315" t="s">
        <v>265</v>
      </c>
      <c r="J6" s="314" t="s">
        <v>9</v>
      </c>
      <c r="K6" s="315" t="s">
        <v>143</v>
      </c>
      <c r="L6" s="315" t="s">
        <v>144</v>
      </c>
      <c r="M6" s="315" t="s">
        <v>145</v>
      </c>
      <c r="N6" s="315" t="s">
        <v>264</v>
      </c>
      <c r="O6" s="315" t="s">
        <v>265</v>
      </c>
      <c r="P6" s="316" t="s">
        <v>10</v>
      </c>
      <c r="Q6" s="882" t="s">
        <v>9</v>
      </c>
      <c r="R6" s="883"/>
      <c r="S6" s="883"/>
      <c r="T6" s="884" t="s">
        <v>145</v>
      </c>
      <c r="U6" s="316" t="s">
        <v>518</v>
      </c>
    </row>
    <row r="7" spans="1:21" s="322" customFormat="1" ht="19.5" customHeight="1" thickBot="1">
      <c r="A7" s="317">
        <v>1</v>
      </c>
      <c r="B7" s="318">
        <v>2</v>
      </c>
      <c r="C7" s="319">
        <v>3</v>
      </c>
      <c r="D7" s="317">
        <v>4</v>
      </c>
      <c r="E7" s="318"/>
      <c r="F7" s="318"/>
      <c r="G7" s="318"/>
      <c r="H7" s="318"/>
      <c r="I7" s="318"/>
      <c r="J7" s="317">
        <v>5</v>
      </c>
      <c r="K7" s="318"/>
      <c r="L7" s="318"/>
      <c r="M7" s="318"/>
      <c r="N7" s="318"/>
      <c r="O7" s="320"/>
      <c r="P7" s="404">
        <v>6</v>
      </c>
      <c r="Q7" s="317">
        <v>7</v>
      </c>
      <c r="R7" s="318">
        <v>4</v>
      </c>
      <c r="S7" s="320">
        <v>4</v>
      </c>
      <c r="T7" s="321">
        <v>5</v>
      </c>
      <c r="U7" s="404">
        <v>8</v>
      </c>
    </row>
    <row r="8" spans="1:21" s="322" customFormat="1" ht="19.5" customHeight="1" thickBot="1">
      <c r="A8" s="323"/>
      <c r="B8" s="324"/>
      <c r="C8" s="324" t="s">
        <v>266</v>
      </c>
      <c r="D8" s="325"/>
      <c r="E8" s="326"/>
      <c r="F8" s="326"/>
      <c r="G8" s="326"/>
      <c r="H8" s="326"/>
      <c r="I8" s="326"/>
      <c r="J8" s="327"/>
      <c r="K8" s="328"/>
      <c r="L8" s="328"/>
      <c r="M8" s="328"/>
      <c r="N8" s="328"/>
      <c r="O8" s="329"/>
      <c r="P8" s="869"/>
      <c r="Q8" s="327"/>
      <c r="R8" s="328"/>
      <c r="S8" s="329"/>
      <c r="T8" s="330"/>
      <c r="U8" s="869"/>
    </row>
    <row r="9" spans="1:21" s="337" customFormat="1" ht="19.5" customHeight="1" thickBot="1">
      <c r="A9" s="317" t="s">
        <v>15</v>
      </c>
      <c r="B9" s="331"/>
      <c r="C9" s="332" t="s">
        <v>267</v>
      </c>
      <c r="D9" s="333" t="s">
        <v>50</v>
      </c>
      <c r="E9" s="334"/>
      <c r="F9" s="334"/>
      <c r="G9" s="334"/>
      <c r="H9" s="334"/>
      <c r="I9" s="334"/>
      <c r="J9" s="333">
        <v>4037617</v>
      </c>
      <c r="K9" s="334"/>
      <c r="L9" s="334"/>
      <c r="M9" s="334"/>
      <c r="N9" s="334"/>
      <c r="O9" s="334"/>
      <c r="P9" s="333">
        <f>SUM(P10:P13)</f>
        <v>4037727</v>
      </c>
      <c r="Q9" s="333">
        <v>4037617</v>
      </c>
      <c r="R9" s="334"/>
      <c r="S9" s="335"/>
      <c r="T9" s="336"/>
      <c r="U9" s="333">
        <f>SUM(U10:U13)</f>
        <v>4037727</v>
      </c>
    </row>
    <row r="10" spans="1:21" s="337" customFormat="1" ht="19.5" customHeight="1">
      <c r="A10" s="349"/>
      <c r="B10" s="339" t="s">
        <v>18</v>
      </c>
      <c r="C10" s="1295" t="s">
        <v>538</v>
      </c>
      <c r="D10" s="1296"/>
      <c r="E10" s="1297"/>
      <c r="F10" s="1297"/>
      <c r="G10" s="1297"/>
      <c r="H10" s="1297"/>
      <c r="I10" s="1297"/>
      <c r="J10" s="1296"/>
      <c r="K10" s="1297"/>
      <c r="L10" s="1297"/>
      <c r="M10" s="1297"/>
      <c r="N10" s="1297"/>
      <c r="O10" s="1297"/>
      <c r="P10" s="1304">
        <v>3712800</v>
      </c>
      <c r="Q10" s="1304"/>
      <c r="R10" s="1305"/>
      <c r="S10" s="1306"/>
      <c r="T10" s="1307"/>
      <c r="U10" s="1304">
        <v>3712800</v>
      </c>
    </row>
    <row r="11" spans="1:21" s="337" customFormat="1" ht="19.5" customHeight="1">
      <c r="A11" s="338"/>
      <c r="B11" s="339" t="s">
        <v>28</v>
      </c>
      <c r="C11" s="1298" t="s">
        <v>539</v>
      </c>
      <c r="D11" s="1299"/>
      <c r="E11" s="1300"/>
      <c r="F11" s="1300"/>
      <c r="G11" s="1300"/>
      <c r="H11" s="1300"/>
      <c r="I11" s="1300"/>
      <c r="J11" s="1299"/>
      <c r="K11" s="1300"/>
      <c r="L11" s="1300"/>
      <c r="M11" s="1300"/>
      <c r="N11" s="1300"/>
      <c r="O11" s="1300"/>
      <c r="P11" s="1308">
        <v>324817</v>
      </c>
      <c r="Q11" s="1308"/>
      <c r="R11" s="1309"/>
      <c r="S11" s="1310"/>
      <c r="T11" s="1311"/>
      <c r="U11" s="1308">
        <v>324817</v>
      </c>
    </row>
    <row r="12" spans="1:21" s="337" customFormat="1" ht="19.5" customHeight="1">
      <c r="A12" s="338"/>
      <c r="B12" s="339" t="s">
        <v>153</v>
      </c>
      <c r="C12" s="1298" t="s">
        <v>71</v>
      </c>
      <c r="D12" s="1299"/>
      <c r="E12" s="1300"/>
      <c r="F12" s="1300"/>
      <c r="G12" s="1300"/>
      <c r="H12" s="1300"/>
      <c r="I12" s="1300"/>
      <c r="J12" s="1299"/>
      <c r="K12" s="1300"/>
      <c r="L12" s="1300"/>
      <c r="M12" s="1300"/>
      <c r="N12" s="1300"/>
      <c r="O12" s="1300"/>
      <c r="P12" s="1308">
        <v>100</v>
      </c>
      <c r="Q12" s="1308"/>
      <c r="R12" s="1309"/>
      <c r="S12" s="1310"/>
      <c r="T12" s="1311"/>
      <c r="U12" s="1308">
        <v>100</v>
      </c>
    </row>
    <row r="13" spans="1:21" s="337" customFormat="1" ht="19.5" customHeight="1" thickBot="1">
      <c r="A13" s="1294"/>
      <c r="B13" s="339" t="s">
        <v>38</v>
      </c>
      <c r="C13" s="1301" t="s">
        <v>587</v>
      </c>
      <c r="D13" s="1302"/>
      <c r="E13" s="1303"/>
      <c r="F13" s="1303"/>
      <c r="G13" s="1303"/>
      <c r="H13" s="1303"/>
      <c r="I13" s="1303"/>
      <c r="J13" s="1302"/>
      <c r="K13" s="1303"/>
      <c r="L13" s="1303"/>
      <c r="M13" s="1303"/>
      <c r="N13" s="1303"/>
      <c r="O13" s="1303"/>
      <c r="P13" s="1312">
        <v>10</v>
      </c>
      <c r="Q13" s="1312"/>
      <c r="R13" s="1313"/>
      <c r="S13" s="1314"/>
      <c r="T13" s="1315"/>
      <c r="U13" s="1312">
        <v>10</v>
      </c>
    </row>
    <row r="14" spans="1:21" s="337" customFormat="1" ht="30" customHeight="1" thickBot="1">
      <c r="A14" s="317" t="s">
        <v>170</v>
      </c>
      <c r="B14" s="331"/>
      <c r="C14" s="332" t="s">
        <v>268</v>
      </c>
      <c r="D14" s="333"/>
      <c r="E14" s="334"/>
      <c r="F14" s="334"/>
      <c r="G14" s="334"/>
      <c r="H14" s="334"/>
      <c r="I14" s="334"/>
      <c r="J14" s="333">
        <v>1005268</v>
      </c>
      <c r="K14" s="334"/>
      <c r="L14" s="334"/>
      <c r="M14" s="334"/>
      <c r="N14" s="334"/>
      <c r="O14" s="334"/>
      <c r="P14" s="333">
        <v>1005268</v>
      </c>
      <c r="Q14" s="333">
        <v>1005268</v>
      </c>
      <c r="R14" s="334"/>
      <c r="S14" s="335"/>
      <c r="T14" s="336"/>
      <c r="U14" s="333">
        <v>1005268</v>
      </c>
    </row>
    <row r="15" spans="1:21" s="345" customFormat="1" ht="19.5" customHeight="1">
      <c r="A15" s="338"/>
      <c r="B15" s="339" t="s">
        <v>51</v>
      </c>
      <c r="C15" s="340" t="s">
        <v>110</v>
      </c>
      <c r="D15" s="341" t="s">
        <v>77</v>
      </c>
      <c r="E15" s="342"/>
      <c r="F15" s="342"/>
      <c r="G15" s="342"/>
      <c r="H15" s="342"/>
      <c r="I15" s="342"/>
      <c r="J15" s="341">
        <v>1005268</v>
      </c>
      <c r="K15" s="342"/>
      <c r="L15" s="342"/>
      <c r="M15" s="342"/>
      <c r="N15" s="342"/>
      <c r="O15" s="342"/>
      <c r="P15" s="341">
        <v>1005268</v>
      </c>
      <c r="Q15" s="341">
        <v>1005268</v>
      </c>
      <c r="R15" s="342"/>
      <c r="S15" s="343"/>
      <c r="T15" s="344"/>
      <c r="U15" s="341">
        <v>1005268</v>
      </c>
    </row>
    <row r="16" spans="1:21" s="345" customFormat="1" ht="19.5" customHeight="1">
      <c r="A16" s="338"/>
      <c r="B16" s="339" t="s">
        <v>54</v>
      </c>
      <c r="C16" s="346" t="s">
        <v>269</v>
      </c>
      <c r="D16" s="341"/>
      <c r="E16" s="342"/>
      <c r="F16" s="342"/>
      <c r="G16" s="342"/>
      <c r="H16" s="342"/>
      <c r="I16" s="342"/>
      <c r="J16" s="341"/>
      <c r="K16" s="342"/>
      <c r="L16" s="342"/>
      <c r="M16" s="342"/>
      <c r="N16" s="342"/>
      <c r="O16" s="342"/>
      <c r="P16" s="341"/>
      <c r="Q16" s="341"/>
      <c r="R16" s="342"/>
      <c r="S16" s="343"/>
      <c r="T16" s="344"/>
      <c r="U16" s="341"/>
    </row>
    <row r="17" spans="1:21" s="345" customFormat="1" ht="19.5" customHeight="1">
      <c r="A17" s="338"/>
      <c r="B17" s="339" t="s">
        <v>57</v>
      </c>
      <c r="C17" s="346" t="s">
        <v>113</v>
      </c>
      <c r="D17" s="341" t="s">
        <v>96</v>
      </c>
      <c r="E17" s="342"/>
      <c r="F17" s="342"/>
      <c r="G17" s="342"/>
      <c r="H17" s="342"/>
      <c r="I17" s="342"/>
      <c r="J17" s="341"/>
      <c r="K17" s="342"/>
      <c r="L17" s="342"/>
      <c r="M17" s="342"/>
      <c r="N17" s="342"/>
      <c r="O17" s="342"/>
      <c r="P17" s="341"/>
      <c r="Q17" s="341"/>
      <c r="R17" s="342"/>
      <c r="S17" s="343"/>
      <c r="T17" s="344"/>
      <c r="U17" s="341"/>
    </row>
    <row r="18" spans="1:21" s="345" customFormat="1" ht="19.5" customHeight="1" thickBot="1">
      <c r="A18" s="338"/>
      <c r="B18" s="339" t="s">
        <v>66</v>
      </c>
      <c r="C18" s="346" t="s">
        <v>269</v>
      </c>
      <c r="D18" s="341"/>
      <c r="E18" s="342"/>
      <c r="F18" s="342"/>
      <c r="G18" s="342"/>
      <c r="H18" s="342"/>
      <c r="I18" s="342"/>
      <c r="J18" s="341"/>
      <c r="K18" s="342"/>
      <c r="L18" s="342"/>
      <c r="M18" s="342"/>
      <c r="N18" s="342"/>
      <c r="O18" s="342"/>
      <c r="P18" s="341"/>
      <c r="Q18" s="341"/>
      <c r="R18" s="342"/>
      <c r="S18" s="343"/>
      <c r="T18" s="344"/>
      <c r="U18" s="341"/>
    </row>
    <row r="19" spans="1:21" s="345" customFormat="1" ht="26.25" customHeight="1" thickBot="1">
      <c r="A19" s="317" t="s">
        <v>75</v>
      </c>
      <c r="B19" s="347"/>
      <c r="C19" s="348" t="s">
        <v>270</v>
      </c>
      <c r="D19" s="333"/>
      <c r="E19" s="334"/>
      <c r="F19" s="334"/>
      <c r="G19" s="334"/>
      <c r="H19" s="334"/>
      <c r="I19" s="334"/>
      <c r="J19" s="333"/>
      <c r="K19" s="334"/>
      <c r="L19" s="334"/>
      <c r="M19" s="334"/>
      <c r="N19" s="334"/>
      <c r="O19" s="334"/>
      <c r="P19" s="333"/>
      <c r="Q19" s="333"/>
      <c r="R19" s="334"/>
      <c r="S19" s="335"/>
      <c r="T19" s="336"/>
      <c r="U19" s="333"/>
    </row>
    <row r="20" spans="1:21" s="337" customFormat="1" ht="19.5" customHeight="1">
      <c r="A20" s="349"/>
      <c r="B20" s="350" t="s">
        <v>78</v>
      </c>
      <c r="C20" s="351" t="s">
        <v>271</v>
      </c>
      <c r="D20" s="352" t="s">
        <v>272</v>
      </c>
      <c r="E20" s="353"/>
      <c r="F20" s="353"/>
      <c r="G20" s="353"/>
      <c r="H20" s="353"/>
      <c r="I20" s="353"/>
      <c r="J20" s="352"/>
      <c r="K20" s="353"/>
      <c r="L20" s="353"/>
      <c r="M20" s="353"/>
      <c r="N20" s="353"/>
      <c r="O20" s="353"/>
      <c r="P20" s="352"/>
      <c r="Q20" s="352"/>
      <c r="R20" s="353"/>
      <c r="S20" s="354"/>
      <c r="T20" s="355"/>
      <c r="U20" s="352"/>
    </row>
    <row r="21" spans="1:21" s="337" customFormat="1" ht="21.75" customHeight="1" thickBot="1">
      <c r="A21" s="356"/>
      <c r="B21" s="357" t="s">
        <v>81</v>
      </c>
      <c r="C21" s="358" t="s">
        <v>273</v>
      </c>
      <c r="D21" s="359" t="s">
        <v>274</v>
      </c>
      <c r="E21" s="360"/>
      <c r="F21" s="360"/>
      <c r="G21" s="360"/>
      <c r="H21" s="360"/>
      <c r="I21" s="360"/>
      <c r="J21" s="359"/>
      <c r="K21" s="360"/>
      <c r="L21" s="360"/>
      <c r="M21" s="360"/>
      <c r="N21" s="360"/>
      <c r="O21" s="360"/>
      <c r="P21" s="359"/>
      <c r="Q21" s="359"/>
      <c r="R21" s="360"/>
      <c r="S21" s="361"/>
      <c r="T21" s="362"/>
      <c r="U21" s="359"/>
    </row>
    <row r="22" spans="1:21" s="337" customFormat="1" ht="19.5" customHeight="1" thickBot="1">
      <c r="A22" s="317"/>
      <c r="B22" s="331"/>
      <c r="D22" s="363"/>
      <c r="E22" s="364"/>
      <c r="F22" s="364"/>
      <c r="G22" s="364"/>
      <c r="H22" s="364"/>
      <c r="I22" s="364"/>
      <c r="J22" s="363"/>
      <c r="K22" s="364"/>
      <c r="L22" s="364"/>
      <c r="M22" s="364"/>
      <c r="N22" s="364"/>
      <c r="O22" s="364"/>
      <c r="P22" s="363"/>
      <c r="Q22" s="363"/>
      <c r="R22" s="364"/>
      <c r="S22" s="365"/>
      <c r="T22" s="366"/>
      <c r="U22" s="363"/>
    </row>
    <row r="23" spans="1:21" s="337" customFormat="1" ht="19.5" customHeight="1" thickBot="1">
      <c r="A23" s="317" t="s">
        <v>94</v>
      </c>
      <c r="B23" s="367"/>
      <c r="C23" s="348" t="s">
        <v>275</v>
      </c>
      <c r="D23" s="333"/>
      <c r="E23" s="334"/>
      <c r="F23" s="334"/>
      <c r="G23" s="334"/>
      <c r="H23" s="334"/>
      <c r="I23" s="334"/>
      <c r="J23" s="333">
        <f>J9+J14</f>
        <v>5042885</v>
      </c>
      <c r="K23" s="334"/>
      <c r="L23" s="334"/>
      <c r="M23" s="334"/>
      <c r="N23" s="334"/>
      <c r="O23" s="334"/>
      <c r="P23" s="333">
        <f>P9+P14</f>
        <v>5042995</v>
      </c>
      <c r="Q23" s="333">
        <f>Q9+Q14</f>
        <v>5042885</v>
      </c>
      <c r="R23" s="334"/>
      <c r="S23" s="335"/>
      <c r="T23" s="336"/>
      <c r="U23" s="333">
        <f>U9+U14</f>
        <v>5042995</v>
      </c>
    </row>
    <row r="24" spans="1:21" s="345" customFormat="1" ht="19.5" customHeight="1" thickBot="1">
      <c r="A24" s="368" t="s">
        <v>107</v>
      </c>
      <c r="B24" s="369"/>
      <c r="C24" s="370" t="s">
        <v>276</v>
      </c>
      <c r="D24" s="371"/>
      <c r="E24" s="372"/>
      <c r="F24" s="372"/>
      <c r="G24" s="372"/>
      <c r="H24" s="372"/>
      <c r="I24" s="372"/>
      <c r="J24" s="371">
        <f>J25+J26</f>
        <v>17424696</v>
      </c>
      <c r="K24" s="372"/>
      <c r="L24" s="372"/>
      <c r="M24" s="372"/>
      <c r="N24" s="372"/>
      <c r="O24" s="372"/>
      <c r="P24" s="873">
        <f>SUM(P25:P26)</f>
        <v>17728509</v>
      </c>
      <c r="Q24" s="371">
        <f>Q25+Q26</f>
        <v>17424696</v>
      </c>
      <c r="R24" s="334"/>
      <c r="S24" s="335"/>
      <c r="T24" s="336"/>
      <c r="U24" s="873">
        <f>SUM(U25:U26)</f>
        <v>17728509</v>
      </c>
    </row>
    <row r="25" spans="1:21" s="345" customFormat="1" ht="19.5" customHeight="1" thickBot="1">
      <c r="A25" s="349"/>
      <c r="B25" s="373" t="s">
        <v>109</v>
      </c>
      <c r="C25" s="351" t="s">
        <v>277</v>
      </c>
      <c r="D25" s="352" t="s">
        <v>136</v>
      </c>
      <c r="E25" s="353"/>
      <c r="F25" s="353"/>
      <c r="G25" s="353"/>
      <c r="H25" s="353"/>
      <c r="I25" s="353"/>
      <c r="J25" s="352">
        <v>250126</v>
      </c>
      <c r="K25" s="353"/>
      <c r="L25" s="353"/>
      <c r="M25" s="353"/>
      <c r="N25" s="353"/>
      <c r="O25" s="353"/>
      <c r="P25" s="871">
        <v>250126</v>
      </c>
      <c r="Q25" s="352">
        <v>250126</v>
      </c>
      <c r="R25" s="375"/>
      <c r="S25" s="376"/>
      <c r="T25" s="377"/>
      <c r="U25" s="871">
        <v>250126</v>
      </c>
    </row>
    <row r="26" spans="1:21" s="345" customFormat="1" ht="19.5" customHeight="1">
      <c r="A26" s="378"/>
      <c r="B26" s="379" t="s">
        <v>112</v>
      </c>
      <c r="C26" s="351" t="s">
        <v>278</v>
      </c>
      <c r="D26" s="380" t="s">
        <v>279</v>
      </c>
      <c r="E26" s="381"/>
      <c r="F26" s="381"/>
      <c r="G26" s="381"/>
      <c r="H26" s="381"/>
      <c r="I26" s="381"/>
      <c r="J26" s="380">
        <v>17174570</v>
      </c>
      <c r="K26" s="381"/>
      <c r="L26" s="381"/>
      <c r="M26" s="381"/>
      <c r="N26" s="381"/>
      <c r="O26" s="381"/>
      <c r="P26" s="874">
        <f>17263470+9387+9990+195536</f>
        <v>17478383</v>
      </c>
      <c r="Q26" s="380">
        <v>17174570</v>
      </c>
      <c r="R26" s="381"/>
      <c r="S26" s="382"/>
      <c r="T26" s="383"/>
      <c r="U26" s="874">
        <f>17263470+9387+9990+195536</f>
        <v>17478383</v>
      </c>
    </row>
    <row r="27" spans="1:21" s="345" customFormat="1" ht="19.5" customHeight="1" thickBot="1">
      <c r="A27" s="384"/>
      <c r="B27" s="385" t="s">
        <v>280</v>
      </c>
      <c r="C27" s="386" t="s">
        <v>281</v>
      </c>
      <c r="D27" s="387" t="s">
        <v>282</v>
      </c>
      <c r="E27" s="388"/>
      <c r="F27" s="388"/>
      <c r="G27" s="388"/>
      <c r="H27" s="388"/>
      <c r="I27" s="388"/>
      <c r="J27" s="387"/>
      <c r="K27" s="388"/>
      <c r="L27" s="388"/>
      <c r="M27" s="388"/>
      <c r="N27" s="388"/>
      <c r="O27" s="388"/>
      <c r="P27" s="875"/>
      <c r="Q27" s="387"/>
      <c r="R27" s="388"/>
      <c r="S27" s="389"/>
      <c r="T27" s="390"/>
      <c r="U27" s="875"/>
    </row>
    <row r="28" spans="1:21" ht="19.5" customHeight="1" thickBot="1">
      <c r="A28" s="391" t="s">
        <v>115</v>
      </c>
      <c r="B28" s="392"/>
      <c r="C28" s="393" t="s">
        <v>283</v>
      </c>
      <c r="D28" s="363"/>
      <c r="E28" s="364"/>
      <c r="F28" s="364"/>
      <c r="G28" s="364"/>
      <c r="H28" s="364"/>
      <c r="I28" s="364"/>
      <c r="J28" s="363"/>
      <c r="K28" s="364"/>
      <c r="L28" s="364"/>
      <c r="M28" s="364"/>
      <c r="N28" s="364"/>
      <c r="O28" s="364"/>
      <c r="P28" s="872"/>
      <c r="Q28" s="363"/>
      <c r="R28" s="364"/>
      <c r="S28" s="365"/>
      <c r="T28" s="366"/>
      <c r="U28" s="872"/>
    </row>
    <row r="29" spans="1:21" s="322" customFormat="1" ht="19.5" customHeight="1" thickBot="1">
      <c r="A29" s="391" t="s">
        <v>115</v>
      </c>
      <c r="B29" s="394"/>
      <c r="C29" s="395" t="s">
        <v>284</v>
      </c>
      <c r="D29" s="333"/>
      <c r="E29" s="334"/>
      <c r="F29" s="334"/>
      <c r="G29" s="334"/>
      <c r="H29" s="334"/>
      <c r="I29" s="334"/>
      <c r="J29" s="333">
        <f>J23+J24</f>
        <v>22467581</v>
      </c>
      <c r="K29" s="334"/>
      <c r="L29" s="334"/>
      <c r="M29" s="334"/>
      <c r="N29" s="334"/>
      <c r="O29" s="334"/>
      <c r="P29" s="870">
        <f>P23+P24</f>
        <v>22771504</v>
      </c>
      <c r="Q29" s="333">
        <f>Q23+Q24</f>
        <v>22467581</v>
      </c>
      <c r="R29" s="334"/>
      <c r="S29" s="335"/>
      <c r="T29" s="336"/>
      <c r="U29" s="870">
        <f>U23+U24</f>
        <v>22771504</v>
      </c>
    </row>
    <row r="30" spans="1:19" s="399" customFormat="1" ht="19.5" customHeight="1">
      <c r="A30" s="396"/>
      <c r="B30" s="396"/>
      <c r="C30" s="397"/>
      <c r="D30" s="398"/>
      <c r="E30" s="398"/>
      <c r="F30" s="398"/>
      <c r="G30" s="398"/>
      <c r="H30" s="398"/>
      <c r="I30" s="398"/>
      <c r="J30" s="398"/>
      <c r="K30" s="398"/>
      <c r="L30" s="398"/>
      <c r="M30" s="398"/>
      <c r="N30" s="398"/>
      <c r="O30" s="398"/>
      <c r="P30" s="398"/>
      <c r="Q30" s="398"/>
      <c r="R30" s="398"/>
      <c r="S30" s="398"/>
    </row>
    <row r="31" spans="1:19" ht="19.5" customHeight="1" thickBot="1">
      <c r="A31" s="400"/>
      <c r="B31" s="401"/>
      <c r="C31" s="401"/>
      <c r="D31" s="402"/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</row>
    <row r="32" spans="1:21" ht="19.5" customHeight="1" thickBot="1">
      <c r="A32" s="403"/>
      <c r="B32" s="404"/>
      <c r="C32" s="405" t="s">
        <v>285</v>
      </c>
      <c r="D32" s="333"/>
      <c r="E32" s="334"/>
      <c r="F32" s="334"/>
      <c r="G32" s="334"/>
      <c r="H32" s="334"/>
      <c r="I32" s="335"/>
      <c r="J32" s="333"/>
      <c r="K32" s="334"/>
      <c r="L32" s="334"/>
      <c r="M32" s="334"/>
      <c r="N32" s="334"/>
      <c r="O32" s="335"/>
      <c r="P32" s="876"/>
      <c r="Q32" s="333"/>
      <c r="R32" s="334"/>
      <c r="S32" s="335"/>
      <c r="T32" s="876"/>
      <c r="U32" s="885"/>
    </row>
    <row r="33" spans="1:21" ht="19.5" customHeight="1" thickBot="1">
      <c r="A33" s="317" t="s">
        <v>15</v>
      </c>
      <c r="B33" s="347"/>
      <c r="C33" s="348" t="s">
        <v>286</v>
      </c>
      <c r="D33" s="333"/>
      <c r="E33" s="334"/>
      <c r="F33" s="334"/>
      <c r="G33" s="334"/>
      <c r="H33" s="334"/>
      <c r="I33" s="335"/>
      <c r="J33" s="333">
        <f>J34+J35+J36+J37</f>
        <v>22467581</v>
      </c>
      <c r="K33" s="333"/>
      <c r="L33" s="333"/>
      <c r="M33" s="333"/>
      <c r="N33" s="333"/>
      <c r="O33" s="333"/>
      <c r="P33" s="333">
        <f>P34+P35+P36</f>
        <v>22761514</v>
      </c>
      <c r="Q33" s="333">
        <f>Q34+Q35+Q36+Q37</f>
        <v>22467581</v>
      </c>
      <c r="R33" s="334"/>
      <c r="S33" s="335"/>
      <c r="T33" s="876"/>
      <c r="U33" s="333">
        <f>U34+U35+U36</f>
        <v>22761514</v>
      </c>
    </row>
    <row r="34" spans="1:21" ht="19.5" customHeight="1">
      <c r="A34" s="406"/>
      <c r="B34" s="407" t="s">
        <v>287</v>
      </c>
      <c r="C34" s="340" t="s">
        <v>288</v>
      </c>
      <c r="D34" s="374" t="s">
        <v>150</v>
      </c>
      <c r="E34" s="375"/>
      <c r="F34" s="375"/>
      <c r="G34" s="375"/>
      <c r="H34" s="375"/>
      <c r="I34" s="376"/>
      <c r="J34" s="374">
        <v>12264548</v>
      </c>
      <c r="K34" s="375"/>
      <c r="L34" s="375"/>
      <c r="M34" s="375"/>
      <c r="N34" s="375"/>
      <c r="O34" s="376"/>
      <c r="P34" s="877">
        <f>12334548+4013+3379+91060</f>
        <v>12433000</v>
      </c>
      <c r="Q34" s="374">
        <v>12264548</v>
      </c>
      <c r="R34" s="342"/>
      <c r="S34" s="343"/>
      <c r="T34" s="878"/>
      <c r="U34" s="877">
        <f>12334548+4013+3379+91060</f>
        <v>12433000</v>
      </c>
    </row>
    <row r="35" spans="1:21" ht="24" customHeight="1">
      <c r="A35" s="338"/>
      <c r="B35" s="408" t="s">
        <v>289</v>
      </c>
      <c r="C35" s="346" t="s">
        <v>290</v>
      </c>
      <c r="D35" s="341" t="s">
        <v>152</v>
      </c>
      <c r="E35" s="342"/>
      <c r="F35" s="342"/>
      <c r="G35" s="342"/>
      <c r="H35" s="342"/>
      <c r="I35" s="343"/>
      <c r="J35" s="341">
        <v>3336136</v>
      </c>
      <c r="K35" s="342"/>
      <c r="L35" s="342"/>
      <c r="M35" s="342"/>
      <c r="N35" s="342"/>
      <c r="O35" s="343"/>
      <c r="P35" s="878">
        <f>3355036+1083+912+24586</f>
        <v>3381617</v>
      </c>
      <c r="Q35" s="341">
        <v>3336136</v>
      </c>
      <c r="R35" s="342"/>
      <c r="S35" s="343"/>
      <c r="T35" s="878"/>
      <c r="U35" s="878">
        <f>3355036+1083+912+24586</f>
        <v>3381617</v>
      </c>
    </row>
    <row r="36" spans="1:21" ht="19.5" customHeight="1">
      <c r="A36" s="338"/>
      <c r="B36" s="408" t="s">
        <v>35</v>
      </c>
      <c r="C36" s="346" t="s">
        <v>291</v>
      </c>
      <c r="D36" s="341" t="s">
        <v>155</v>
      </c>
      <c r="E36" s="342"/>
      <c r="F36" s="342"/>
      <c r="G36" s="342"/>
      <c r="H36" s="342"/>
      <c r="I36" s="343"/>
      <c r="J36" s="341">
        <v>6866897</v>
      </c>
      <c r="K36" s="342"/>
      <c r="L36" s="342"/>
      <c r="M36" s="342"/>
      <c r="N36" s="342"/>
      <c r="O36" s="343"/>
      <c r="P36" s="878">
        <f>6866897+80000</f>
        <v>6946897</v>
      </c>
      <c r="Q36" s="341">
        <v>6866897</v>
      </c>
      <c r="R36" s="342"/>
      <c r="S36" s="343"/>
      <c r="T36" s="878"/>
      <c r="U36" s="878">
        <f>6866897+80000</f>
        <v>6946897</v>
      </c>
    </row>
    <row r="37" spans="1:21" s="399" customFormat="1" ht="19.5" customHeight="1">
      <c r="A37" s="338"/>
      <c r="B37" s="408" t="s">
        <v>292</v>
      </c>
      <c r="C37" s="346" t="s">
        <v>156</v>
      </c>
      <c r="D37" s="341" t="s">
        <v>157</v>
      </c>
      <c r="E37" s="342"/>
      <c r="F37" s="342"/>
      <c r="G37" s="342"/>
      <c r="H37" s="342"/>
      <c r="I37" s="343"/>
      <c r="J37" s="341"/>
      <c r="K37" s="342"/>
      <c r="L37" s="342"/>
      <c r="M37" s="342"/>
      <c r="N37" s="342"/>
      <c r="O37" s="343"/>
      <c r="P37" s="878"/>
      <c r="Q37" s="341"/>
      <c r="R37" s="342"/>
      <c r="S37" s="343"/>
      <c r="T37" s="878"/>
      <c r="U37" s="878"/>
    </row>
    <row r="38" spans="1:21" ht="19.5" customHeight="1" thickBot="1">
      <c r="A38" s="338"/>
      <c r="B38" s="408" t="s">
        <v>45</v>
      </c>
      <c r="C38" s="346" t="s">
        <v>158</v>
      </c>
      <c r="D38" s="341" t="s">
        <v>159</v>
      </c>
      <c r="E38" s="342"/>
      <c r="F38" s="342"/>
      <c r="G38" s="342"/>
      <c r="H38" s="342"/>
      <c r="I38" s="343"/>
      <c r="J38" s="341"/>
      <c r="K38" s="342"/>
      <c r="L38" s="342"/>
      <c r="M38" s="342"/>
      <c r="N38" s="342"/>
      <c r="O38" s="343"/>
      <c r="P38" s="878"/>
      <c r="Q38" s="341"/>
      <c r="R38" s="342"/>
      <c r="S38" s="343"/>
      <c r="T38" s="878"/>
      <c r="U38" s="878"/>
    </row>
    <row r="39" spans="1:21" ht="19.5" customHeight="1" thickBot="1">
      <c r="A39" s="317" t="s">
        <v>170</v>
      </c>
      <c r="B39" s="347"/>
      <c r="C39" s="348" t="s">
        <v>293</v>
      </c>
      <c r="D39" s="333"/>
      <c r="E39" s="334"/>
      <c r="F39" s="334"/>
      <c r="G39" s="334"/>
      <c r="H39" s="334"/>
      <c r="I39" s="335"/>
      <c r="J39" s="333"/>
      <c r="K39" s="334"/>
      <c r="L39" s="334"/>
      <c r="M39" s="334"/>
      <c r="N39" s="334"/>
      <c r="O39" s="335"/>
      <c r="P39" s="876">
        <f>SUM(P40:P42)</f>
        <v>9990</v>
      </c>
      <c r="Q39" s="333"/>
      <c r="R39" s="334"/>
      <c r="S39" s="335"/>
      <c r="T39" s="876"/>
      <c r="U39" s="876">
        <f>SUM(U40:U42)</f>
        <v>9990</v>
      </c>
    </row>
    <row r="40" spans="1:21" ht="19.5" customHeight="1">
      <c r="A40" s="406"/>
      <c r="B40" s="407" t="s">
        <v>294</v>
      </c>
      <c r="C40" s="340" t="s">
        <v>172</v>
      </c>
      <c r="D40" s="374" t="s">
        <v>173</v>
      </c>
      <c r="E40" s="375"/>
      <c r="F40" s="375"/>
      <c r="G40" s="375"/>
      <c r="H40" s="375"/>
      <c r="I40" s="376"/>
      <c r="J40" s="374"/>
      <c r="K40" s="375"/>
      <c r="L40" s="375"/>
      <c r="M40" s="375"/>
      <c r="N40" s="375"/>
      <c r="O40" s="376"/>
      <c r="P40" s="877">
        <v>9990</v>
      </c>
      <c r="Q40" s="374"/>
      <c r="R40" s="342"/>
      <c r="S40" s="343"/>
      <c r="T40" s="878"/>
      <c r="U40" s="877">
        <v>9990</v>
      </c>
    </row>
    <row r="41" spans="1:21" ht="19.5" customHeight="1">
      <c r="A41" s="338"/>
      <c r="B41" s="408" t="s">
        <v>295</v>
      </c>
      <c r="C41" s="346" t="s">
        <v>174</v>
      </c>
      <c r="D41" s="341" t="s">
        <v>175</v>
      </c>
      <c r="E41" s="342"/>
      <c r="F41" s="342"/>
      <c r="G41" s="342"/>
      <c r="H41" s="342"/>
      <c r="I41" s="343"/>
      <c r="J41" s="341"/>
      <c r="K41" s="342"/>
      <c r="L41" s="342"/>
      <c r="M41" s="342"/>
      <c r="N41" s="342"/>
      <c r="O41" s="343"/>
      <c r="P41" s="878"/>
      <c r="Q41" s="341"/>
      <c r="R41" s="342"/>
      <c r="S41" s="343"/>
      <c r="T41" s="878"/>
      <c r="U41" s="878"/>
    </row>
    <row r="42" spans="1:21" ht="19.5" customHeight="1">
      <c r="A42" s="338"/>
      <c r="B42" s="408" t="s">
        <v>57</v>
      </c>
      <c r="C42" s="346" t="s">
        <v>296</v>
      </c>
      <c r="D42" s="341" t="s">
        <v>177</v>
      </c>
      <c r="E42" s="342"/>
      <c r="F42" s="342"/>
      <c r="G42" s="342"/>
      <c r="H42" s="342"/>
      <c r="I42" s="343"/>
      <c r="J42" s="341"/>
      <c r="K42" s="342"/>
      <c r="L42" s="342"/>
      <c r="M42" s="342"/>
      <c r="N42" s="342"/>
      <c r="O42" s="343"/>
      <c r="P42" s="878"/>
      <c r="Q42" s="341"/>
      <c r="R42" s="342"/>
      <c r="S42" s="343"/>
      <c r="T42" s="878"/>
      <c r="U42" s="878"/>
    </row>
    <row r="43" spans="1:21" ht="22.5" customHeight="1" thickBot="1">
      <c r="A43" s="338"/>
      <c r="B43" s="408" t="s">
        <v>66</v>
      </c>
      <c r="C43" s="346" t="s">
        <v>297</v>
      </c>
      <c r="D43" s="341"/>
      <c r="E43" s="342"/>
      <c r="F43" s="342"/>
      <c r="G43" s="342"/>
      <c r="H43" s="342"/>
      <c r="I43" s="343"/>
      <c r="J43" s="341"/>
      <c r="K43" s="342"/>
      <c r="L43" s="342"/>
      <c r="M43" s="342"/>
      <c r="N43" s="342"/>
      <c r="O43" s="343"/>
      <c r="P43" s="878"/>
      <c r="Q43" s="341"/>
      <c r="R43" s="342"/>
      <c r="S43" s="343"/>
      <c r="T43" s="878"/>
      <c r="U43" s="878"/>
    </row>
    <row r="44" spans="1:21" ht="19.5" customHeight="1" thickBot="1">
      <c r="A44" s="317" t="s">
        <v>75</v>
      </c>
      <c r="B44" s="347"/>
      <c r="C44" s="348" t="s">
        <v>298</v>
      </c>
      <c r="D44" s="363"/>
      <c r="E44" s="364"/>
      <c r="F44" s="364"/>
      <c r="G44" s="364"/>
      <c r="H44" s="364"/>
      <c r="I44" s="365"/>
      <c r="J44" s="363"/>
      <c r="K44" s="364"/>
      <c r="L44" s="364"/>
      <c r="M44" s="364"/>
      <c r="N44" s="364"/>
      <c r="O44" s="365"/>
      <c r="P44" s="879"/>
      <c r="Q44" s="363"/>
      <c r="R44" s="364"/>
      <c r="S44" s="365"/>
      <c r="T44" s="879"/>
      <c r="U44" s="879"/>
    </row>
    <row r="45" spans="1:21" ht="19.5" customHeight="1" thickBot="1">
      <c r="A45" s="391" t="s">
        <v>94</v>
      </c>
      <c r="B45" s="392"/>
      <c r="C45" s="393" t="s">
        <v>299</v>
      </c>
      <c r="D45" s="363"/>
      <c r="E45" s="364"/>
      <c r="F45" s="364"/>
      <c r="G45" s="364"/>
      <c r="H45" s="364"/>
      <c r="I45" s="365"/>
      <c r="J45" s="363"/>
      <c r="K45" s="364"/>
      <c r="L45" s="364"/>
      <c r="M45" s="364"/>
      <c r="N45" s="364"/>
      <c r="O45" s="365"/>
      <c r="P45" s="879"/>
      <c r="Q45" s="363"/>
      <c r="R45" s="364"/>
      <c r="S45" s="365"/>
      <c r="T45" s="879"/>
      <c r="U45" s="879"/>
    </row>
    <row r="46" spans="1:21" ht="19.5" customHeight="1" thickBot="1">
      <c r="A46" s="317" t="s">
        <v>75</v>
      </c>
      <c r="B46" s="409"/>
      <c r="C46" s="410" t="s">
        <v>300</v>
      </c>
      <c r="D46" s="333"/>
      <c r="E46" s="334"/>
      <c r="F46" s="334"/>
      <c r="G46" s="334"/>
      <c r="H46" s="334"/>
      <c r="I46" s="335"/>
      <c r="J46" s="333">
        <f>J33</f>
        <v>22467581</v>
      </c>
      <c r="K46" s="333">
        <f aca="true" t="shared" si="0" ref="K46:T46">K33</f>
        <v>0</v>
      </c>
      <c r="L46" s="333">
        <f t="shared" si="0"/>
        <v>0</v>
      </c>
      <c r="M46" s="333">
        <f t="shared" si="0"/>
        <v>0</v>
      </c>
      <c r="N46" s="333">
        <f t="shared" si="0"/>
        <v>0</v>
      </c>
      <c r="O46" s="333">
        <f t="shared" si="0"/>
        <v>0</v>
      </c>
      <c r="P46" s="333">
        <f>P33+P39</f>
        <v>22771504</v>
      </c>
      <c r="Q46" s="333">
        <f t="shared" si="0"/>
        <v>22467581</v>
      </c>
      <c r="R46" s="333">
        <f t="shared" si="0"/>
        <v>0</v>
      </c>
      <c r="S46" s="333">
        <f t="shared" si="0"/>
        <v>0</v>
      </c>
      <c r="T46" s="333">
        <f t="shared" si="0"/>
        <v>0</v>
      </c>
      <c r="U46" s="333">
        <f>U33+U39</f>
        <v>22771504</v>
      </c>
    </row>
    <row r="47" spans="1:21" ht="19.5" customHeight="1" thickBot="1">
      <c r="A47" s="411"/>
      <c r="B47" s="412"/>
      <c r="C47" s="412"/>
      <c r="D47" s="413"/>
      <c r="E47" s="414"/>
      <c r="F47" s="414"/>
      <c r="G47" s="414"/>
      <c r="H47" s="414"/>
      <c r="I47" s="415"/>
      <c r="J47" s="413"/>
      <c r="K47" s="414"/>
      <c r="L47" s="414"/>
      <c r="M47" s="414"/>
      <c r="N47" s="414"/>
      <c r="O47" s="415"/>
      <c r="P47" s="880"/>
      <c r="Q47" s="413"/>
      <c r="R47" s="414"/>
      <c r="S47" s="415"/>
      <c r="T47" s="416"/>
      <c r="U47" s="885"/>
    </row>
    <row r="48" spans="1:21" ht="19.5" customHeight="1" thickBot="1">
      <c r="A48" s="417" t="s">
        <v>301</v>
      </c>
      <c r="B48" s="418"/>
      <c r="C48" s="419"/>
      <c r="D48" s="420"/>
      <c r="E48" s="421"/>
      <c r="F48" s="421"/>
      <c r="G48" s="421"/>
      <c r="H48" s="421"/>
      <c r="I48" s="422"/>
      <c r="J48" s="420">
        <v>5</v>
      </c>
      <c r="K48" s="421"/>
      <c r="L48" s="421"/>
      <c r="M48" s="421"/>
      <c r="N48" s="421"/>
      <c r="O48" s="422"/>
      <c r="P48" s="881">
        <v>5</v>
      </c>
      <c r="Q48" s="420">
        <v>5</v>
      </c>
      <c r="R48" s="421"/>
      <c r="S48" s="422"/>
      <c r="T48" s="881"/>
      <c r="U48" s="1197">
        <v>5</v>
      </c>
    </row>
    <row r="49" spans="1:21" ht="19.5" customHeight="1" thickBot="1">
      <c r="A49" s="417" t="s">
        <v>302</v>
      </c>
      <c r="B49" s="418"/>
      <c r="C49" s="419"/>
      <c r="D49" s="420"/>
      <c r="E49" s="421"/>
      <c r="F49" s="421"/>
      <c r="G49" s="421"/>
      <c r="H49" s="421"/>
      <c r="I49" s="422"/>
      <c r="J49" s="420">
        <v>1</v>
      </c>
      <c r="K49" s="421"/>
      <c r="L49" s="421"/>
      <c r="M49" s="421"/>
      <c r="N49" s="421"/>
      <c r="O49" s="422"/>
      <c r="P49" s="881">
        <v>1</v>
      </c>
      <c r="Q49" s="420">
        <v>1</v>
      </c>
      <c r="R49" s="421"/>
      <c r="S49" s="422"/>
      <c r="T49" s="881"/>
      <c r="U49" s="1197">
        <v>1</v>
      </c>
    </row>
    <row r="50" spans="6:9" ht="12.75">
      <c r="F50" s="423"/>
      <c r="G50" s="423"/>
      <c r="H50" s="423"/>
      <c r="I50" s="423"/>
    </row>
    <row r="51" spans="1:9" ht="12.75" customHeight="1">
      <c r="A51" s="1400" t="s">
        <v>303</v>
      </c>
      <c r="B51" s="1400"/>
      <c r="C51" s="1400"/>
      <c r="D51" s="1400"/>
      <c r="E51" s="424"/>
      <c r="F51" s="424"/>
      <c r="G51" s="424"/>
      <c r="H51" s="424"/>
      <c r="I51" s="424"/>
    </row>
    <row r="52" spans="1:3" ht="12.75">
      <c r="A52" s="1400"/>
      <c r="B52" s="1400"/>
      <c r="C52" s="1400"/>
    </row>
    <row r="53" spans="4:9" ht="12.75">
      <c r="D53" s="423">
        <v>0</v>
      </c>
      <c r="E53" s="423"/>
      <c r="F53" s="423"/>
      <c r="G53" s="423"/>
      <c r="H53" s="423"/>
      <c r="I53" s="423"/>
    </row>
  </sheetData>
  <sheetProtection selectLockedCells="1" selectUnlockedCells="1"/>
  <mergeCells count="8">
    <mergeCell ref="A51:D51"/>
    <mergeCell ref="A52:C52"/>
    <mergeCell ref="J1:Q1"/>
    <mergeCell ref="A3:Q3"/>
    <mergeCell ref="D5:I5"/>
    <mergeCell ref="A6:B6"/>
    <mergeCell ref="J5:P5"/>
    <mergeCell ref="Q5:U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3"/>
  <sheetViews>
    <sheetView zoomScalePageLayoutView="0" workbookViewId="0" topLeftCell="A7">
      <selection activeCell="B30" sqref="B30"/>
    </sheetView>
  </sheetViews>
  <sheetFormatPr defaultColWidth="9.140625" defaultRowHeight="12.75"/>
  <cols>
    <col min="1" max="1" width="48.28125" style="425" customWidth="1"/>
    <col min="2" max="3" width="14.8515625" style="426" customWidth="1"/>
    <col min="4" max="4" width="20.57421875" style="426" customWidth="1"/>
    <col min="5" max="5" width="14.8515625" style="426" customWidth="1"/>
    <col min="6" max="11" width="0" style="426" hidden="1" customWidth="1"/>
    <col min="12" max="16384" width="9.140625" style="426" customWidth="1"/>
  </cols>
  <sheetData>
    <row r="2" spans="2:9" ht="12.75">
      <c r="B2" s="13"/>
      <c r="D2" s="1414" t="s">
        <v>304</v>
      </c>
      <c r="E2" s="1414"/>
      <c r="F2" s="427"/>
      <c r="G2" s="427"/>
      <c r="H2" s="427"/>
      <c r="I2" s="427"/>
    </row>
    <row r="4" spans="1:9" ht="19.5" customHeight="1">
      <c r="A4" s="1415" t="s">
        <v>500</v>
      </c>
      <c r="B4" s="1415"/>
      <c r="C4" s="1415"/>
      <c r="D4" s="1415"/>
      <c r="E4" s="1415"/>
      <c r="F4" s="428"/>
      <c r="G4" s="428"/>
      <c r="H4" s="428"/>
      <c r="I4" s="428"/>
    </row>
    <row r="5" spans="1:9" ht="19.5">
      <c r="A5" s="428"/>
      <c r="B5" s="428"/>
      <c r="C5" s="428"/>
      <c r="D5" s="428"/>
      <c r="E5" s="428"/>
      <c r="F5" s="428"/>
      <c r="G5" s="428"/>
      <c r="H5" s="428"/>
      <c r="I5" s="428"/>
    </row>
    <row r="6" spans="2:11" ht="20.25" customHeight="1">
      <c r="B6" s="1416" t="s">
        <v>5</v>
      </c>
      <c r="C6" s="1416"/>
      <c r="D6" s="1416"/>
      <c r="E6" s="1416"/>
      <c r="F6" s="1416"/>
      <c r="G6" s="1416"/>
      <c r="H6" s="1416"/>
      <c r="I6" s="1416"/>
      <c r="J6" s="1417" t="s">
        <v>305</v>
      </c>
      <c r="K6" s="1417"/>
    </row>
    <row r="7" spans="1:11" ht="36.75" customHeight="1">
      <c r="A7" s="1418" t="s">
        <v>141</v>
      </c>
      <c r="B7" s="1419" t="s">
        <v>501</v>
      </c>
      <c r="C7" s="1419"/>
      <c r="D7" s="1419"/>
      <c r="E7" s="1419"/>
      <c r="F7" s="1420" t="s">
        <v>306</v>
      </c>
      <c r="G7" s="1420"/>
      <c r="H7" s="1420"/>
      <c r="I7" s="1420"/>
      <c r="J7" s="1421" t="s">
        <v>307</v>
      </c>
      <c r="K7" s="1421"/>
    </row>
    <row r="8" spans="1:11" ht="41.25" customHeight="1">
      <c r="A8" s="1418"/>
      <c r="B8" s="429" t="s">
        <v>308</v>
      </c>
      <c r="C8" s="429" t="s">
        <v>309</v>
      </c>
      <c r="D8" s="429" t="s">
        <v>310</v>
      </c>
      <c r="E8" s="430" t="s">
        <v>311</v>
      </c>
      <c r="F8" s="431" t="s">
        <v>308</v>
      </c>
      <c r="G8" s="429" t="s">
        <v>309</v>
      </c>
      <c r="H8" s="429" t="s">
        <v>310</v>
      </c>
      <c r="I8" s="430" t="s">
        <v>311</v>
      </c>
      <c r="J8" s="432" t="s">
        <v>305</v>
      </c>
      <c r="K8" s="433" t="s">
        <v>312</v>
      </c>
    </row>
    <row r="9" spans="1:11" ht="30" customHeight="1">
      <c r="A9" s="434"/>
      <c r="B9" s="435"/>
      <c r="C9" s="435"/>
      <c r="D9" s="436"/>
      <c r="E9" s="437"/>
      <c r="F9" s="438"/>
      <c r="G9" s="435"/>
      <c r="H9" s="436"/>
      <c r="I9" s="439"/>
      <c r="J9" s="440"/>
      <c r="K9" s="441" t="e">
        <f>J9/E9</f>
        <v>#DIV/0!</v>
      </c>
    </row>
    <row r="10" spans="1:11" ht="30" customHeight="1">
      <c r="A10" s="434" t="s">
        <v>313</v>
      </c>
      <c r="B10" s="761">
        <v>2</v>
      </c>
      <c r="C10" s="761">
        <v>4</v>
      </c>
      <c r="D10" s="761"/>
      <c r="E10" s="437">
        <v>6</v>
      </c>
      <c r="F10" s="438"/>
      <c r="G10" s="435"/>
      <c r="H10" s="435"/>
      <c r="I10" s="437"/>
      <c r="J10" s="442"/>
      <c r="K10" s="443">
        <f>J10/E10</f>
        <v>0</v>
      </c>
    </row>
    <row r="11" spans="1:11" ht="30" customHeight="1">
      <c r="A11" s="444" t="s">
        <v>314</v>
      </c>
      <c r="B11" s="762">
        <v>3</v>
      </c>
      <c r="C11" s="762">
        <v>2</v>
      </c>
      <c r="D11" s="762"/>
      <c r="E11" s="437">
        <v>5</v>
      </c>
      <c r="F11" s="446"/>
      <c r="G11" s="445"/>
      <c r="H11" s="445"/>
      <c r="I11" s="447"/>
      <c r="J11" s="448"/>
      <c r="K11" s="449">
        <f>J11/E11</f>
        <v>0</v>
      </c>
    </row>
    <row r="12" spans="1:11" ht="54.75" customHeight="1">
      <c r="A12" s="450" t="s">
        <v>315</v>
      </c>
      <c r="B12" s="763">
        <f>SUM(B10:B11)</f>
        <v>5</v>
      </c>
      <c r="C12" s="763">
        <f>SUM(C10:C11)</f>
        <v>6</v>
      </c>
      <c r="D12" s="763">
        <f>SUM(D10:D11)</f>
        <v>0</v>
      </c>
      <c r="E12" s="763">
        <f>SUM(E10:E11)</f>
        <v>11</v>
      </c>
      <c r="F12" s="453">
        <f>SUM(F9:F11)</f>
        <v>0</v>
      </c>
      <c r="G12" s="451">
        <f>SUM(G9:G11)</f>
        <v>0</v>
      </c>
      <c r="H12" s="451">
        <f>SUM(H9:H11)</f>
        <v>0</v>
      </c>
      <c r="I12" s="452">
        <f>SUM(I9:I11)</f>
        <v>0</v>
      </c>
      <c r="J12" s="454">
        <f>SUM(J9:J11)</f>
        <v>0</v>
      </c>
      <c r="K12" s="455">
        <f>J12/E12</f>
        <v>0</v>
      </c>
    </row>
    <row r="13" spans="1:11" ht="39" customHeight="1">
      <c r="A13" s="768"/>
      <c r="B13" s="769"/>
      <c r="C13" s="769"/>
      <c r="D13" s="769"/>
      <c r="E13" s="769"/>
      <c r="F13" s="770"/>
      <c r="G13" s="770"/>
      <c r="H13" s="770"/>
      <c r="I13" s="769"/>
      <c r="J13" s="769"/>
      <c r="K13" s="767"/>
    </row>
    <row r="14" ht="13.5" thickBot="1">
      <c r="K14" s="456"/>
    </row>
    <row r="15" spans="1:11" ht="20.25" customHeight="1" thickBot="1">
      <c r="A15" s="1412" t="s">
        <v>515</v>
      </c>
      <c r="B15" s="1413"/>
      <c r="C15" s="1413"/>
      <c r="D15" s="1413"/>
      <c r="E15" s="1407"/>
      <c r="F15" s="457"/>
      <c r="G15" s="458"/>
      <c r="H15" s="459"/>
      <c r="I15" s="459"/>
      <c r="J15" s="460"/>
      <c r="K15" s="461" t="e">
        <f>J15/E15</f>
        <v>#DIV/0!</v>
      </c>
    </row>
    <row r="16" spans="1:14" ht="18.75" customHeight="1">
      <c r="A16" s="771"/>
      <c r="B16" s="772"/>
      <c r="C16" s="772"/>
      <c r="D16" s="772"/>
      <c r="E16" s="773"/>
      <c r="F16" s="765"/>
      <c r="G16" s="765"/>
      <c r="H16" s="765"/>
      <c r="I16" s="765"/>
      <c r="J16" s="766"/>
      <c r="K16" s="767"/>
      <c r="N16" s="780"/>
    </row>
    <row r="17" spans="1:11" ht="24" customHeight="1">
      <c r="A17" s="778" t="s">
        <v>313</v>
      </c>
      <c r="B17" s="774"/>
      <c r="C17" s="774"/>
      <c r="D17" s="774"/>
      <c r="E17" s="779">
        <v>5</v>
      </c>
      <c r="F17" s="765"/>
      <c r="G17" s="765"/>
      <c r="H17" s="765"/>
      <c r="I17" s="765"/>
      <c r="J17" s="766"/>
      <c r="K17" s="767"/>
    </row>
    <row r="18" spans="1:11" ht="25.5" customHeight="1">
      <c r="A18" s="778" t="s">
        <v>314</v>
      </c>
      <c r="B18" s="774"/>
      <c r="C18" s="774"/>
      <c r="D18" s="774"/>
      <c r="E18" s="779">
        <v>1</v>
      </c>
      <c r="F18" s="765"/>
      <c r="G18" s="765"/>
      <c r="H18" s="765"/>
      <c r="I18" s="765"/>
      <c r="J18" s="766"/>
      <c r="K18" s="767"/>
    </row>
    <row r="19" spans="1:11" ht="36.75" customHeight="1" thickBot="1">
      <c r="A19" s="775" t="s">
        <v>516</v>
      </c>
      <c r="B19" s="776"/>
      <c r="C19" s="776"/>
      <c r="D19" s="776"/>
      <c r="E19" s="777">
        <v>6</v>
      </c>
      <c r="F19" s="765"/>
      <c r="G19" s="765"/>
      <c r="H19" s="765"/>
      <c r="I19" s="765"/>
      <c r="J19" s="766"/>
      <c r="K19" s="767"/>
    </row>
    <row r="20" spans="1:11" ht="18.75" customHeight="1">
      <c r="A20" s="764"/>
      <c r="B20" s="764"/>
      <c r="C20" s="764"/>
      <c r="D20" s="764"/>
      <c r="E20" s="765"/>
      <c r="F20" s="765"/>
      <c r="G20" s="765"/>
      <c r="H20" s="765"/>
      <c r="I20" s="765"/>
      <c r="J20" s="766"/>
      <c r="K20" s="767"/>
    </row>
    <row r="21" spans="1:11" ht="18.75" customHeight="1">
      <c r="A21" s="425" t="s">
        <v>316</v>
      </c>
      <c r="B21" s="764"/>
      <c r="C21" s="764"/>
      <c r="D21" s="764"/>
      <c r="E21" s="765"/>
      <c r="F21" s="765"/>
      <c r="G21" s="765"/>
      <c r="H21" s="765"/>
      <c r="I21" s="765"/>
      <c r="J21" s="766"/>
      <c r="K21" s="767"/>
    </row>
    <row r="23" ht="12.75">
      <c r="A23" s="426"/>
    </row>
  </sheetData>
  <sheetProtection selectLockedCells="1" selectUnlockedCells="1"/>
  <mergeCells count="9">
    <mergeCell ref="A15:E15"/>
    <mergeCell ref="D2:E2"/>
    <mergeCell ref="A4:E4"/>
    <mergeCell ref="B6:I6"/>
    <mergeCell ref="J6:K6"/>
    <mergeCell ref="A7:A8"/>
    <mergeCell ref="B7:E7"/>
    <mergeCell ref="F7:I7"/>
    <mergeCell ref="J7:K7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PageLayoutView="0" workbookViewId="0" topLeftCell="A1">
      <selection activeCell="Q15" sqref="Q15"/>
    </sheetView>
  </sheetViews>
  <sheetFormatPr defaultColWidth="9.140625" defaultRowHeight="12.75"/>
  <cols>
    <col min="1" max="1" width="9.140625" style="462" customWidth="1"/>
    <col min="2" max="2" width="12.00390625" style="462" customWidth="1"/>
    <col min="3" max="3" width="41.7109375" style="462" customWidth="1"/>
    <col min="4" max="4" width="12.8515625" style="463" customWidth="1"/>
    <col min="5" max="9" width="0" style="463" hidden="1" customWidth="1"/>
    <col min="10" max="10" width="12.7109375" style="463" customWidth="1"/>
    <col min="11" max="11" width="14.00390625" style="464" customWidth="1"/>
    <col min="12" max="16" width="0" style="464" hidden="1" customWidth="1"/>
    <col min="17" max="17" width="14.57421875" style="464" customWidth="1"/>
    <col min="18" max="18" width="13.28125" style="464" customWidth="1"/>
    <col min="19" max="19" width="0" style="464" hidden="1" customWidth="1"/>
    <col min="20" max="23" width="0" style="462" hidden="1" customWidth="1"/>
    <col min="24" max="24" width="13.421875" style="462" customWidth="1"/>
    <col min="25" max="16384" width="9.140625" style="462" customWidth="1"/>
  </cols>
  <sheetData>
    <row r="1" spans="3:19" ht="12.75">
      <c r="C1" s="13"/>
      <c r="D1" s="465"/>
      <c r="E1" s="465"/>
      <c r="F1" s="465"/>
      <c r="G1" s="465"/>
      <c r="H1" s="465"/>
      <c r="I1" s="465"/>
      <c r="J1" s="465"/>
      <c r="K1" s="1428" t="s">
        <v>317</v>
      </c>
      <c r="L1" s="1428"/>
      <c r="M1" s="1428"/>
      <c r="N1" s="1428"/>
      <c r="O1" s="1428"/>
      <c r="P1" s="1428"/>
      <c r="Q1" s="1428"/>
      <c r="R1" s="1428"/>
      <c r="S1" s="466"/>
    </row>
    <row r="2" spans="1:19" ht="16.5" customHeight="1">
      <c r="A2" s="1429" t="s">
        <v>318</v>
      </c>
      <c r="B2" s="1429"/>
      <c r="C2" s="1429"/>
      <c r="D2" s="1429"/>
      <c r="E2" s="1429"/>
      <c r="F2" s="1429"/>
      <c r="G2" s="1429"/>
      <c r="H2" s="1429"/>
      <c r="I2" s="1429"/>
      <c r="J2" s="1429"/>
      <c r="K2" s="1429"/>
      <c r="L2" s="1429"/>
      <c r="M2" s="1429"/>
      <c r="N2" s="1429"/>
      <c r="O2" s="1429"/>
      <c r="P2" s="1429"/>
      <c r="Q2" s="1429"/>
      <c r="R2" s="1429"/>
      <c r="S2" s="467"/>
    </row>
    <row r="3" spans="1:19" ht="15" customHeight="1">
      <c r="A3" s="1430" t="s">
        <v>498</v>
      </c>
      <c r="B3" s="1430"/>
      <c r="C3" s="1430"/>
      <c r="D3" s="1430"/>
      <c r="E3" s="1430"/>
      <c r="F3" s="1430"/>
      <c r="G3" s="1430"/>
      <c r="H3" s="1430"/>
      <c r="I3" s="1430"/>
      <c r="J3" s="1430"/>
      <c r="K3" s="1430"/>
      <c r="L3" s="1430"/>
      <c r="M3" s="1430"/>
      <c r="N3" s="1430"/>
      <c r="O3" s="1430"/>
      <c r="P3" s="1430"/>
      <c r="Q3" s="1430"/>
      <c r="R3" s="1430"/>
      <c r="S3" s="468"/>
    </row>
    <row r="4" spans="1:19" ht="15" customHeight="1">
      <c r="A4" s="1431" t="s">
        <v>319</v>
      </c>
      <c r="B4" s="1431"/>
      <c r="C4" s="1431"/>
      <c r="D4" s="1431"/>
      <c r="E4" s="1431"/>
      <c r="F4" s="1431"/>
      <c r="G4" s="1431"/>
      <c r="H4" s="1431"/>
      <c r="I4" s="1431"/>
      <c r="J4" s="1431"/>
      <c r="K4" s="1431"/>
      <c r="L4" s="1431"/>
      <c r="M4" s="1431"/>
      <c r="N4" s="1431"/>
      <c r="O4" s="1431"/>
      <c r="P4" s="1431"/>
      <c r="Q4" s="1431"/>
      <c r="R4" s="1431"/>
      <c r="S4" s="469"/>
    </row>
    <row r="5" spans="2:3" ht="13.5" thickBot="1">
      <c r="B5" s="470"/>
      <c r="C5" s="470"/>
    </row>
    <row r="6" spans="1:24" s="472" customFormat="1" ht="41.25" customHeight="1" thickBot="1">
      <c r="A6" s="471" t="s">
        <v>2</v>
      </c>
      <c r="B6" s="1434" t="s">
        <v>141</v>
      </c>
      <c r="C6" s="1434"/>
      <c r="D6" s="1436" t="s">
        <v>5</v>
      </c>
      <c r="E6" s="1437"/>
      <c r="F6" s="1437"/>
      <c r="G6" s="1437"/>
      <c r="H6" s="1437"/>
      <c r="I6" s="1437"/>
      <c r="J6" s="1336"/>
      <c r="K6" s="1436" t="s">
        <v>320</v>
      </c>
      <c r="L6" s="1437"/>
      <c r="M6" s="1437"/>
      <c r="N6" s="1437"/>
      <c r="O6" s="1437"/>
      <c r="P6" s="1437"/>
      <c r="Q6" s="1336"/>
      <c r="R6" s="1436" t="s">
        <v>321</v>
      </c>
      <c r="S6" s="1437"/>
      <c r="T6" s="1437"/>
      <c r="U6" s="1437"/>
      <c r="V6" s="1437"/>
      <c r="W6" s="1437"/>
      <c r="X6" s="1438"/>
    </row>
    <row r="7" spans="1:24" s="472" customFormat="1" ht="27" customHeight="1" thickBot="1">
      <c r="A7" s="473"/>
      <c r="B7" s="474"/>
      <c r="C7" s="474"/>
      <c r="D7" s="475" t="s">
        <v>9</v>
      </c>
      <c r="E7" s="478" t="s">
        <v>143</v>
      </c>
      <c r="F7" s="476" t="s">
        <v>144</v>
      </c>
      <c r="G7" s="476" t="s">
        <v>322</v>
      </c>
      <c r="H7" s="476" t="s">
        <v>305</v>
      </c>
      <c r="I7" s="477" t="s">
        <v>323</v>
      </c>
      <c r="J7" s="886" t="s">
        <v>143</v>
      </c>
      <c r="K7" s="475" t="s">
        <v>9</v>
      </c>
      <c r="L7" s="478" t="s">
        <v>324</v>
      </c>
      <c r="M7" s="476" t="s">
        <v>144</v>
      </c>
      <c r="N7" s="476" t="s">
        <v>322</v>
      </c>
      <c r="O7" s="476" t="s">
        <v>305</v>
      </c>
      <c r="P7" s="477" t="s">
        <v>323</v>
      </c>
      <c r="Q7" s="887" t="s">
        <v>517</v>
      </c>
      <c r="R7" s="888" t="s">
        <v>9</v>
      </c>
      <c r="S7" s="889" t="s">
        <v>143</v>
      </c>
      <c r="T7" s="890" t="s">
        <v>144</v>
      </c>
      <c r="U7" s="891" t="s">
        <v>322</v>
      </c>
      <c r="V7" s="889" t="s">
        <v>305</v>
      </c>
      <c r="W7" s="897" t="s">
        <v>323</v>
      </c>
      <c r="X7" s="887" t="s">
        <v>530</v>
      </c>
    </row>
    <row r="8" spans="1:24" s="472" customFormat="1" ht="27" customHeight="1" thickBot="1">
      <c r="A8" s="471">
        <v>1</v>
      </c>
      <c r="B8" s="1432" t="s">
        <v>502</v>
      </c>
      <c r="C8" s="1433"/>
      <c r="D8" s="894">
        <v>139700</v>
      </c>
      <c r="E8" s="755"/>
      <c r="F8" s="755"/>
      <c r="G8" s="755"/>
      <c r="H8" s="755"/>
      <c r="I8" s="756"/>
      <c r="J8" s="894">
        <v>139700</v>
      </c>
      <c r="K8" s="894">
        <v>139700</v>
      </c>
      <c r="L8" s="482"/>
      <c r="M8" s="483"/>
      <c r="N8" s="483"/>
      <c r="O8" s="483"/>
      <c r="P8" s="484"/>
      <c r="Q8" s="894">
        <v>139700</v>
      </c>
      <c r="R8" s="485"/>
      <c r="S8" s="478"/>
      <c r="T8" s="476"/>
      <c r="U8" s="477"/>
      <c r="V8" s="478"/>
      <c r="W8" s="898"/>
      <c r="X8" s="1206"/>
    </row>
    <row r="9" spans="1:24" s="472" customFormat="1" ht="19.5" customHeight="1" thickBot="1">
      <c r="A9" s="479">
        <v>2</v>
      </c>
      <c r="B9" s="1423" t="s">
        <v>325</v>
      </c>
      <c r="C9" s="1423"/>
      <c r="D9" s="895">
        <v>488950</v>
      </c>
      <c r="E9" s="892"/>
      <c r="F9" s="481"/>
      <c r="G9" s="481"/>
      <c r="H9" s="481"/>
      <c r="I9" s="481"/>
      <c r="J9" s="895">
        <v>618950</v>
      </c>
      <c r="K9" s="895">
        <v>488950</v>
      </c>
      <c r="L9" s="899"/>
      <c r="M9" s="900"/>
      <c r="N9" s="900"/>
      <c r="O9" s="900"/>
      <c r="P9" s="901"/>
      <c r="Q9" s="895">
        <v>618950</v>
      </c>
      <c r="R9" s="481"/>
      <c r="S9" s="902"/>
      <c r="T9" s="903"/>
      <c r="U9" s="904"/>
      <c r="V9" s="902"/>
      <c r="W9" s="905"/>
      <c r="X9" s="1206"/>
    </row>
    <row r="10" spans="1:24" s="472" customFormat="1" ht="19.5" customHeight="1" thickBot="1">
      <c r="A10" s="479">
        <v>3</v>
      </c>
      <c r="B10" s="486" t="s">
        <v>326</v>
      </c>
      <c r="C10" s="486"/>
      <c r="D10" s="895">
        <v>578612</v>
      </c>
      <c r="E10" s="892"/>
      <c r="F10" s="481"/>
      <c r="G10" s="481"/>
      <c r="H10" s="481"/>
      <c r="I10" s="481"/>
      <c r="J10" s="895">
        <v>578612</v>
      </c>
      <c r="K10" s="895">
        <v>578612</v>
      </c>
      <c r="L10" s="899"/>
      <c r="M10" s="900"/>
      <c r="N10" s="900"/>
      <c r="O10" s="900"/>
      <c r="P10" s="901"/>
      <c r="Q10" s="895">
        <v>578612</v>
      </c>
      <c r="R10" s="481"/>
      <c r="S10" s="902"/>
      <c r="T10" s="903"/>
      <c r="U10" s="904"/>
      <c r="V10" s="902"/>
      <c r="W10" s="905"/>
      <c r="X10" s="1206"/>
    </row>
    <row r="11" spans="1:24" s="472" customFormat="1" ht="19.5" customHeight="1" thickBot="1">
      <c r="A11" s="479">
        <v>4</v>
      </c>
      <c r="B11" s="1424" t="s">
        <v>327</v>
      </c>
      <c r="C11" s="1424"/>
      <c r="D11" s="895">
        <v>3359620</v>
      </c>
      <c r="E11" s="892"/>
      <c r="F11" s="481"/>
      <c r="G11" s="481"/>
      <c r="H11" s="481"/>
      <c r="I11" s="481"/>
      <c r="J11" s="895">
        <v>3359620</v>
      </c>
      <c r="K11" s="895">
        <v>3359620</v>
      </c>
      <c r="L11" s="899"/>
      <c r="M11" s="900"/>
      <c r="N11" s="900"/>
      <c r="O11" s="900"/>
      <c r="P11" s="901"/>
      <c r="Q11" s="895">
        <v>3359620</v>
      </c>
      <c r="R11" s="481"/>
      <c r="S11" s="902"/>
      <c r="T11" s="903"/>
      <c r="U11" s="904"/>
      <c r="V11" s="902"/>
      <c r="W11" s="905"/>
      <c r="X11" s="1206"/>
    </row>
    <row r="12" spans="1:24" s="472" customFormat="1" ht="19.5" customHeight="1" thickBot="1">
      <c r="A12" s="479">
        <v>5</v>
      </c>
      <c r="B12" s="1424" t="s">
        <v>328</v>
      </c>
      <c r="C12" s="1424"/>
      <c r="D12" s="895">
        <v>1645056</v>
      </c>
      <c r="E12" s="892"/>
      <c r="F12" s="481"/>
      <c r="G12" s="481"/>
      <c r="H12" s="481"/>
      <c r="I12" s="481"/>
      <c r="J12" s="895">
        <v>1645056</v>
      </c>
      <c r="K12" s="895"/>
      <c r="L12" s="899"/>
      <c r="M12" s="900"/>
      <c r="N12" s="900"/>
      <c r="O12" s="900"/>
      <c r="P12" s="901"/>
      <c r="Q12" s="895"/>
      <c r="R12" s="480">
        <v>1645056</v>
      </c>
      <c r="S12" s="902"/>
      <c r="T12" s="903"/>
      <c r="U12" s="904"/>
      <c r="V12" s="902"/>
      <c r="W12" s="905"/>
      <c r="X12" s="1206">
        <v>1645056</v>
      </c>
    </row>
    <row r="13" spans="1:24" s="472" customFormat="1" ht="19.5" customHeight="1" thickBot="1">
      <c r="A13" s="479">
        <v>6</v>
      </c>
      <c r="B13" s="1424" t="s">
        <v>329</v>
      </c>
      <c r="C13" s="1424"/>
      <c r="D13" s="895">
        <v>254000</v>
      </c>
      <c r="E13" s="892"/>
      <c r="F13" s="481"/>
      <c r="G13" s="481"/>
      <c r="H13" s="481"/>
      <c r="I13" s="481"/>
      <c r="J13" s="895">
        <v>467180</v>
      </c>
      <c r="K13" s="895">
        <v>254000</v>
      </c>
      <c r="L13" s="899"/>
      <c r="M13" s="900"/>
      <c r="N13" s="900"/>
      <c r="O13" s="900"/>
      <c r="P13" s="901"/>
      <c r="Q13" s="895">
        <v>467180</v>
      </c>
      <c r="R13" s="481"/>
      <c r="S13" s="902"/>
      <c r="T13" s="903"/>
      <c r="U13" s="904"/>
      <c r="V13" s="902"/>
      <c r="W13" s="905"/>
      <c r="X13" s="1206"/>
    </row>
    <row r="14" spans="1:24" s="472" customFormat="1" ht="19.5" customHeight="1" thickBot="1">
      <c r="A14" s="479">
        <v>7</v>
      </c>
      <c r="B14" s="1425" t="s">
        <v>330</v>
      </c>
      <c r="C14" s="1425"/>
      <c r="D14" s="896">
        <v>94000</v>
      </c>
      <c r="E14" s="893"/>
      <c r="F14" s="487"/>
      <c r="G14" s="487"/>
      <c r="H14" s="487"/>
      <c r="I14" s="488"/>
      <c r="J14" s="896">
        <v>94000</v>
      </c>
      <c r="K14" s="896">
        <v>94000</v>
      </c>
      <c r="L14" s="906"/>
      <c r="M14" s="907"/>
      <c r="N14" s="907"/>
      <c r="O14" s="907"/>
      <c r="P14" s="908"/>
      <c r="Q14" s="896">
        <v>94000</v>
      </c>
      <c r="R14" s="487"/>
      <c r="S14" s="902"/>
      <c r="T14" s="903"/>
      <c r="U14" s="904"/>
      <c r="V14" s="902"/>
      <c r="W14" s="905"/>
      <c r="X14" s="1206"/>
    </row>
    <row r="15" spans="1:24" s="472" customFormat="1" ht="19.5" customHeight="1" thickBot="1">
      <c r="A15" s="479">
        <v>8</v>
      </c>
      <c r="B15" s="1424" t="s">
        <v>331</v>
      </c>
      <c r="C15" s="1424"/>
      <c r="D15" s="896">
        <v>1544320</v>
      </c>
      <c r="E15" s="893"/>
      <c r="F15" s="487"/>
      <c r="G15" s="487"/>
      <c r="H15" s="487"/>
      <c r="I15" s="488"/>
      <c r="J15" s="896">
        <v>1544320</v>
      </c>
      <c r="K15" s="896">
        <v>1544320</v>
      </c>
      <c r="L15" s="899"/>
      <c r="M15" s="900"/>
      <c r="N15" s="900"/>
      <c r="O15" s="900"/>
      <c r="P15" s="901"/>
      <c r="Q15" s="896">
        <v>1544320</v>
      </c>
      <c r="R15" s="481"/>
      <c r="S15" s="902"/>
      <c r="T15" s="903"/>
      <c r="U15" s="904"/>
      <c r="V15" s="902"/>
      <c r="W15" s="905"/>
      <c r="X15" s="1206"/>
    </row>
    <row r="16" spans="1:24" ht="19.5" customHeight="1" thickBot="1">
      <c r="A16" s="489">
        <v>9</v>
      </c>
      <c r="B16" s="490" t="s">
        <v>332</v>
      </c>
      <c r="C16" s="491"/>
      <c r="D16" s="896">
        <v>635000</v>
      </c>
      <c r="E16" s="893"/>
      <c r="F16" s="487"/>
      <c r="G16" s="487"/>
      <c r="H16" s="487"/>
      <c r="I16" s="488"/>
      <c r="J16" s="896">
        <v>635000</v>
      </c>
      <c r="K16" s="896">
        <v>635000</v>
      </c>
      <c r="L16" s="906"/>
      <c r="M16" s="907"/>
      <c r="N16" s="907"/>
      <c r="O16" s="907"/>
      <c r="P16" s="908"/>
      <c r="Q16" s="896">
        <v>635000</v>
      </c>
      <c r="R16" s="487"/>
      <c r="S16" s="906"/>
      <c r="T16" s="907"/>
      <c r="U16" s="909"/>
      <c r="V16" s="906"/>
      <c r="W16" s="910"/>
      <c r="X16" s="1205"/>
    </row>
    <row r="17" spans="1:24" ht="19.5" customHeight="1" thickBot="1">
      <c r="A17" s="489">
        <v>10</v>
      </c>
      <c r="B17" s="1424" t="s">
        <v>333</v>
      </c>
      <c r="C17" s="1424"/>
      <c r="D17" s="896">
        <v>3506203</v>
      </c>
      <c r="E17" s="893"/>
      <c r="F17" s="487"/>
      <c r="G17" s="487"/>
      <c r="H17" s="487"/>
      <c r="I17" s="488"/>
      <c r="J17" s="896">
        <v>3506203</v>
      </c>
      <c r="K17" s="896">
        <v>3506203</v>
      </c>
      <c r="L17" s="906"/>
      <c r="M17" s="907"/>
      <c r="N17" s="907"/>
      <c r="O17" s="907"/>
      <c r="P17" s="908"/>
      <c r="Q17" s="896">
        <v>3506203</v>
      </c>
      <c r="R17" s="487"/>
      <c r="S17" s="906"/>
      <c r="T17" s="907"/>
      <c r="U17" s="909"/>
      <c r="V17" s="906"/>
      <c r="W17" s="910"/>
      <c r="X17" s="1205"/>
    </row>
    <row r="18" spans="1:24" ht="19.5" customHeight="1" thickBot="1">
      <c r="A18" s="489">
        <v>11</v>
      </c>
      <c r="B18" s="1424" t="s">
        <v>334</v>
      </c>
      <c r="C18" s="1424"/>
      <c r="D18" s="896">
        <v>4279350</v>
      </c>
      <c r="E18" s="893"/>
      <c r="F18" s="487"/>
      <c r="G18" s="487"/>
      <c r="H18" s="487"/>
      <c r="I18" s="488"/>
      <c r="J18" s="896">
        <v>4279350</v>
      </c>
      <c r="K18" s="896">
        <v>4279350</v>
      </c>
      <c r="L18" s="906"/>
      <c r="M18" s="907"/>
      <c r="N18" s="907"/>
      <c r="O18" s="907"/>
      <c r="P18" s="908"/>
      <c r="Q18" s="896">
        <v>4279350</v>
      </c>
      <c r="R18" s="487"/>
      <c r="S18" s="906"/>
      <c r="T18" s="907"/>
      <c r="U18" s="909"/>
      <c r="V18" s="906"/>
      <c r="W18" s="910"/>
      <c r="X18" s="1205"/>
    </row>
    <row r="19" spans="1:24" ht="19.5" customHeight="1" thickBot="1">
      <c r="A19" s="489">
        <v>12</v>
      </c>
      <c r="B19" s="1424" t="s">
        <v>335</v>
      </c>
      <c r="C19" s="1424"/>
      <c r="D19" s="896">
        <v>7000</v>
      </c>
      <c r="E19" s="893"/>
      <c r="F19" s="487"/>
      <c r="G19" s="487"/>
      <c r="H19" s="487"/>
      <c r="I19" s="488"/>
      <c r="J19" s="896">
        <v>7000</v>
      </c>
      <c r="K19" s="896">
        <v>7000</v>
      </c>
      <c r="L19" s="906"/>
      <c r="M19" s="907"/>
      <c r="N19" s="907"/>
      <c r="O19" s="907"/>
      <c r="P19" s="908"/>
      <c r="Q19" s="896">
        <v>7000</v>
      </c>
      <c r="R19" s="487"/>
      <c r="S19" s="906"/>
      <c r="T19" s="907"/>
      <c r="U19" s="909"/>
      <c r="V19" s="906"/>
      <c r="W19" s="910"/>
      <c r="X19" s="1205"/>
    </row>
    <row r="20" spans="1:24" ht="19.5" customHeight="1" thickBot="1">
      <c r="A20" s="489">
        <v>13</v>
      </c>
      <c r="B20" s="1435" t="s">
        <v>336</v>
      </c>
      <c r="C20" s="1435"/>
      <c r="D20" s="896">
        <v>565150</v>
      </c>
      <c r="E20" s="893"/>
      <c r="F20" s="487"/>
      <c r="G20" s="487"/>
      <c r="H20" s="487"/>
      <c r="I20" s="488"/>
      <c r="J20" s="896">
        <v>565150</v>
      </c>
      <c r="K20" s="896">
        <v>565150</v>
      </c>
      <c r="L20" s="906"/>
      <c r="M20" s="907"/>
      <c r="N20" s="907"/>
      <c r="O20" s="907"/>
      <c r="P20" s="908"/>
      <c r="Q20" s="896">
        <v>565150</v>
      </c>
      <c r="R20" s="487"/>
      <c r="S20" s="906"/>
      <c r="T20" s="907"/>
      <c r="U20" s="909"/>
      <c r="V20" s="906"/>
      <c r="W20" s="910"/>
      <c r="X20" s="1205"/>
    </row>
    <row r="21" spans="1:24" ht="19.5" customHeight="1" thickBot="1">
      <c r="A21" s="489">
        <v>14</v>
      </c>
      <c r="B21" s="1435" t="s">
        <v>337</v>
      </c>
      <c r="C21" s="1435"/>
      <c r="D21" s="896">
        <v>1206500</v>
      </c>
      <c r="E21" s="893"/>
      <c r="F21" s="487"/>
      <c r="G21" s="487"/>
      <c r="H21" s="487"/>
      <c r="I21" s="488"/>
      <c r="J21" s="896">
        <v>1080500</v>
      </c>
      <c r="K21" s="896">
        <v>1206500</v>
      </c>
      <c r="L21" s="906"/>
      <c r="M21" s="907"/>
      <c r="N21" s="907"/>
      <c r="O21" s="907"/>
      <c r="P21" s="908"/>
      <c r="Q21" s="896">
        <v>1080500</v>
      </c>
      <c r="R21" s="487"/>
      <c r="S21" s="906"/>
      <c r="T21" s="907"/>
      <c r="U21" s="909"/>
      <c r="V21" s="906"/>
      <c r="W21" s="910"/>
      <c r="X21" s="1205"/>
    </row>
    <row r="22" spans="1:24" ht="19.5" customHeight="1" thickBot="1">
      <c r="A22" s="489">
        <v>15</v>
      </c>
      <c r="B22" s="1426" t="s">
        <v>531</v>
      </c>
      <c r="C22" s="1427"/>
      <c r="D22" s="1204"/>
      <c r="E22" s="1204"/>
      <c r="F22" s="1204"/>
      <c r="G22" s="1204"/>
      <c r="H22" s="1204"/>
      <c r="I22" s="1204"/>
      <c r="J22" s="1204">
        <v>126000</v>
      </c>
      <c r="K22" s="1204"/>
      <c r="L22" s="906"/>
      <c r="M22" s="907"/>
      <c r="N22" s="907"/>
      <c r="O22" s="907"/>
      <c r="P22" s="909"/>
      <c r="Q22" s="1204">
        <v>126000</v>
      </c>
      <c r="R22" s="487"/>
      <c r="S22" s="906"/>
      <c r="T22" s="907"/>
      <c r="U22" s="909"/>
      <c r="V22" s="906"/>
      <c r="W22" s="910"/>
      <c r="X22" s="1205"/>
    </row>
    <row r="23" spans="1:24" ht="27" customHeight="1" thickBot="1">
      <c r="A23" s="492"/>
      <c r="B23" s="1422" t="s">
        <v>311</v>
      </c>
      <c r="C23" s="1422"/>
      <c r="D23" s="1198">
        <f aca="true" t="shared" si="0" ref="D23:I23">SUM(D8:D21)</f>
        <v>18303461</v>
      </c>
      <c r="E23" s="1199">
        <f t="shared" si="0"/>
        <v>0</v>
      </c>
      <c r="F23" s="1198">
        <f t="shared" si="0"/>
        <v>0</v>
      </c>
      <c r="G23" s="1198">
        <f t="shared" si="0"/>
        <v>0</v>
      </c>
      <c r="H23" s="1198">
        <f t="shared" si="0"/>
        <v>0</v>
      </c>
      <c r="I23" s="1198">
        <f t="shared" si="0"/>
        <v>0</v>
      </c>
      <c r="J23" s="1198">
        <f>SUM(J8:J22)</f>
        <v>18646641</v>
      </c>
      <c r="K23" s="1198">
        <f>SUM(K8:K21)</f>
        <v>16658405</v>
      </c>
      <c r="L23" s="1199">
        <f aca="true" t="shared" si="1" ref="L23:R23">SUM(L8:L22)</f>
        <v>0</v>
      </c>
      <c r="M23" s="1198">
        <f t="shared" si="1"/>
        <v>0</v>
      </c>
      <c r="N23" s="1198">
        <f t="shared" si="1"/>
        <v>0</v>
      </c>
      <c r="O23" s="1198">
        <f t="shared" si="1"/>
        <v>0</v>
      </c>
      <c r="P23" s="1198">
        <f t="shared" si="1"/>
        <v>0</v>
      </c>
      <c r="Q23" s="1198">
        <f t="shared" si="1"/>
        <v>17001585</v>
      </c>
      <c r="R23" s="1200">
        <f t="shared" si="1"/>
        <v>1645056</v>
      </c>
      <c r="S23" s="1199">
        <f>SUM(S16:S22)</f>
        <v>0</v>
      </c>
      <c r="T23" s="1201">
        <f>SUM(T16:T22)</f>
        <v>0</v>
      </c>
      <c r="U23" s="1202">
        <f>SUM(U16:U22)</f>
        <v>0</v>
      </c>
      <c r="V23" s="1199"/>
      <c r="W23" s="1203"/>
      <c r="X23" s="1207">
        <v>1645056</v>
      </c>
    </row>
  </sheetData>
  <sheetProtection selectLockedCells="1" selectUnlockedCells="1"/>
  <mergeCells count="22">
    <mergeCell ref="B20:C20"/>
    <mergeCell ref="B21:C21"/>
    <mergeCell ref="D6:J6"/>
    <mergeCell ref="K6:Q6"/>
    <mergeCell ref="R6:X6"/>
    <mergeCell ref="B17:C17"/>
    <mergeCell ref="K1:R1"/>
    <mergeCell ref="A2:R2"/>
    <mergeCell ref="A3:R3"/>
    <mergeCell ref="A4:R4"/>
    <mergeCell ref="B8:C8"/>
    <mergeCell ref="B6:C6"/>
    <mergeCell ref="B23:C23"/>
    <mergeCell ref="B9:C9"/>
    <mergeCell ref="B11:C11"/>
    <mergeCell ref="B12:C12"/>
    <mergeCell ref="B13:C13"/>
    <mergeCell ref="B14:C14"/>
    <mergeCell ref="B15:C15"/>
    <mergeCell ref="B22:C22"/>
    <mergeCell ref="B18:C18"/>
    <mergeCell ref="B19:C19"/>
  </mergeCells>
  <printOptions horizontalCentered="1"/>
  <pageMargins left="0.39375" right="0.39375" top="0.7875" bottom="0.7875" header="0.5118055555555555" footer="0.5118055555555555"/>
  <pageSetup fitToHeight="1" fitToWidth="1" horizontalDpi="300" verticalDpi="3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="75" zoomScaleNormal="75" zoomScalePageLayoutView="0" workbookViewId="0" topLeftCell="A5">
      <selection activeCell="W10" sqref="W10"/>
    </sheetView>
  </sheetViews>
  <sheetFormatPr defaultColWidth="9.140625" defaultRowHeight="12.75"/>
  <cols>
    <col min="1" max="1" width="40.00390625" style="230" customWidth="1"/>
    <col min="2" max="2" width="9.7109375" style="230" customWidth="1"/>
    <col min="3" max="3" width="10.8515625" style="260" customWidth="1"/>
    <col min="4" max="7" width="0" style="260" hidden="1" customWidth="1"/>
    <col min="8" max="8" width="12.28125" style="260" customWidth="1"/>
    <col min="9" max="9" width="13.140625" style="260" customWidth="1"/>
    <col min="10" max="13" width="0" style="260" hidden="1" customWidth="1"/>
    <col min="14" max="14" width="13.7109375" style="260" customWidth="1"/>
    <col min="15" max="15" width="14.140625" style="260" customWidth="1"/>
    <col min="16" max="19" width="0" style="230" hidden="1" customWidth="1"/>
    <col min="20" max="20" width="14.140625" style="230" customWidth="1"/>
    <col min="21" max="21" width="9.140625" style="230" customWidth="1"/>
    <col min="22" max="22" width="13.28125" style="230" customWidth="1"/>
    <col min="23" max="23" width="15.57421875" style="230" customWidth="1"/>
    <col min="24" max="16384" width="9.140625" style="230" customWidth="1"/>
  </cols>
  <sheetData>
    <row r="1" spans="3:15" ht="24.75" customHeight="1">
      <c r="C1" s="13"/>
      <c r="I1" s="1454" t="s">
        <v>338</v>
      </c>
      <c r="J1" s="1454"/>
      <c r="K1" s="1454"/>
      <c r="L1" s="1454"/>
      <c r="M1" s="1454"/>
      <c r="N1" s="1454"/>
      <c r="O1" s="1454"/>
    </row>
    <row r="2" spans="1:15" ht="37.5" customHeight="1">
      <c r="A2" s="1441" t="s">
        <v>156</v>
      </c>
      <c r="B2" s="1441"/>
      <c r="C2" s="1441"/>
      <c r="D2" s="1441"/>
      <c r="E2" s="1441"/>
      <c r="F2" s="1441"/>
      <c r="G2" s="1441"/>
      <c r="H2" s="1441"/>
      <c r="I2" s="1441"/>
      <c r="J2" s="1441"/>
      <c r="K2" s="1441"/>
      <c r="L2" s="1441"/>
      <c r="M2" s="1441"/>
      <c r="N2" s="1441"/>
      <c r="O2" s="1441"/>
    </row>
    <row r="3" spans="1:15" ht="18.75" customHeight="1">
      <c r="A3" s="1455" t="s">
        <v>498</v>
      </c>
      <c r="B3" s="1455"/>
      <c r="C3" s="1455"/>
      <c r="D3" s="1455"/>
      <c r="E3" s="1455"/>
      <c r="F3" s="1455"/>
      <c r="G3" s="1455"/>
      <c r="H3" s="1455"/>
      <c r="I3" s="1455"/>
      <c r="J3" s="1455"/>
      <c r="K3" s="1455"/>
      <c r="L3" s="1455"/>
      <c r="M3" s="1455"/>
      <c r="N3" s="1455"/>
      <c r="O3" s="1455"/>
    </row>
    <row r="4" spans="1:15" ht="15.75" customHeight="1">
      <c r="A4" s="1456" t="s">
        <v>339</v>
      </c>
      <c r="B4" s="1456"/>
      <c r="C4" s="1456"/>
      <c r="D4" s="1456"/>
      <c r="E4" s="1456"/>
      <c r="F4" s="1456"/>
      <c r="G4" s="1456"/>
      <c r="H4" s="1456"/>
      <c r="I4" s="1456"/>
      <c r="J4" s="1456"/>
      <c r="K4" s="1456"/>
      <c r="L4" s="1456"/>
      <c r="M4" s="1456"/>
      <c r="N4" s="1456"/>
      <c r="O4" s="1456"/>
    </row>
    <row r="5" spans="1:15" ht="19.5" thickBot="1">
      <c r="A5" s="493"/>
      <c r="B5" s="493"/>
      <c r="O5" s="494" t="s">
        <v>491</v>
      </c>
    </row>
    <row r="6" spans="1:20" ht="19.5" customHeight="1" thickBot="1">
      <c r="A6" s="1439" t="s">
        <v>340</v>
      </c>
      <c r="B6" s="1440" t="s">
        <v>341</v>
      </c>
      <c r="C6" s="1442" t="s">
        <v>5</v>
      </c>
      <c r="D6" s="1443"/>
      <c r="E6" s="1443"/>
      <c r="F6" s="1443"/>
      <c r="G6" s="1443"/>
      <c r="H6" s="1444"/>
      <c r="I6" s="1442" t="s">
        <v>342</v>
      </c>
      <c r="J6" s="1443"/>
      <c r="K6" s="1443"/>
      <c r="L6" s="1443"/>
      <c r="M6" s="1443"/>
      <c r="N6" s="1444"/>
      <c r="O6" s="1442" t="s">
        <v>343</v>
      </c>
      <c r="P6" s="1443"/>
      <c r="Q6" s="1443"/>
      <c r="R6" s="1443"/>
      <c r="S6" s="1443"/>
      <c r="T6" s="1451"/>
    </row>
    <row r="7" spans="1:20" ht="12.75" customHeight="1" thickBot="1" thickTop="1">
      <c r="A7" s="1439"/>
      <c r="B7" s="1440"/>
      <c r="C7" s="1445"/>
      <c r="D7" s="1446"/>
      <c r="E7" s="1446"/>
      <c r="F7" s="1446"/>
      <c r="G7" s="1446"/>
      <c r="H7" s="1447"/>
      <c r="I7" s="1445"/>
      <c r="J7" s="1446"/>
      <c r="K7" s="1446"/>
      <c r="L7" s="1446"/>
      <c r="M7" s="1446"/>
      <c r="N7" s="1447"/>
      <c r="O7" s="1445"/>
      <c r="P7" s="1446"/>
      <c r="Q7" s="1446"/>
      <c r="R7" s="1446"/>
      <c r="S7" s="1446"/>
      <c r="T7" s="1452"/>
    </row>
    <row r="8" spans="1:20" ht="20.25" customHeight="1" thickBot="1" thickTop="1">
      <c r="A8" s="1439"/>
      <c r="B8" s="1440"/>
      <c r="C8" s="1448"/>
      <c r="D8" s="1449"/>
      <c r="E8" s="1449"/>
      <c r="F8" s="1449"/>
      <c r="G8" s="1449"/>
      <c r="H8" s="1450"/>
      <c r="I8" s="1448"/>
      <c r="J8" s="1449"/>
      <c r="K8" s="1449"/>
      <c r="L8" s="1449"/>
      <c r="M8" s="1449"/>
      <c r="N8" s="1450"/>
      <c r="O8" s="1445"/>
      <c r="P8" s="1446"/>
      <c r="Q8" s="1446"/>
      <c r="R8" s="1446"/>
      <c r="S8" s="1446"/>
      <c r="T8" s="1452"/>
    </row>
    <row r="9" spans="1:20" ht="56.25" hidden="1">
      <c r="A9" s="496"/>
      <c r="B9" s="497"/>
      <c r="C9" s="498" t="s">
        <v>9</v>
      </c>
      <c r="D9" s="498" t="s">
        <v>324</v>
      </c>
      <c r="E9" s="498" t="s">
        <v>322</v>
      </c>
      <c r="F9" s="499" t="s">
        <v>305</v>
      </c>
      <c r="G9" s="499" t="s">
        <v>312</v>
      </c>
      <c r="H9" s="498"/>
      <c r="I9" s="498" t="s">
        <v>9</v>
      </c>
      <c r="J9" s="498" t="s">
        <v>324</v>
      </c>
      <c r="K9" s="498" t="s">
        <v>322</v>
      </c>
      <c r="L9" s="499" t="s">
        <v>305</v>
      </c>
      <c r="M9" s="499" t="s">
        <v>312</v>
      </c>
      <c r="N9" s="498"/>
      <c r="O9" s="498" t="s">
        <v>9</v>
      </c>
      <c r="P9" s="498" t="s">
        <v>324</v>
      </c>
      <c r="Q9" s="498" t="s">
        <v>322</v>
      </c>
      <c r="R9" s="498" t="s">
        <v>305</v>
      </c>
      <c r="S9" s="520" t="s">
        <v>312</v>
      </c>
      <c r="T9" s="495"/>
    </row>
    <row r="10" spans="1:20" ht="27" customHeight="1" thickTop="1">
      <c r="A10" s="496"/>
      <c r="B10" s="497"/>
      <c r="C10" s="915" t="s">
        <v>9</v>
      </c>
      <c r="D10" s="915"/>
      <c r="E10" s="915"/>
      <c r="F10" s="917"/>
      <c r="G10" s="917"/>
      <c r="H10" s="915" t="s">
        <v>520</v>
      </c>
      <c r="I10" s="915" t="s">
        <v>9</v>
      </c>
      <c r="J10" s="915"/>
      <c r="K10" s="915"/>
      <c r="L10" s="915"/>
      <c r="M10" s="915"/>
      <c r="N10" s="915" t="s">
        <v>520</v>
      </c>
      <c r="O10" s="498" t="s">
        <v>9</v>
      </c>
      <c r="P10" s="498"/>
      <c r="Q10" s="498"/>
      <c r="R10" s="498"/>
      <c r="S10" s="520"/>
      <c r="T10" s="498" t="s">
        <v>520</v>
      </c>
    </row>
    <row r="11" spans="1:20" ht="27" customHeight="1" thickBot="1">
      <c r="A11" s="500" t="s">
        <v>344</v>
      </c>
      <c r="B11" s="501" t="s">
        <v>345</v>
      </c>
      <c r="C11" s="502">
        <v>457000</v>
      </c>
      <c r="D11" s="502"/>
      <c r="E11" s="502"/>
      <c r="F11" s="503"/>
      <c r="G11" s="504"/>
      <c r="H11" s="502">
        <v>457000</v>
      </c>
      <c r="I11" s="502"/>
      <c r="J11" s="502"/>
      <c r="K11" s="502"/>
      <c r="L11" s="502"/>
      <c r="M11" s="506"/>
      <c r="N11" s="506"/>
      <c r="O11" s="918">
        <v>457000</v>
      </c>
      <c r="P11" s="918"/>
      <c r="Q11" s="918"/>
      <c r="R11" s="918"/>
      <c r="S11" s="919"/>
      <c r="T11" s="918">
        <v>457000</v>
      </c>
    </row>
    <row r="12" spans="1:20" ht="15.75" customHeight="1" hidden="1">
      <c r="A12" s="500" t="s">
        <v>346</v>
      </c>
      <c r="B12" s="501" t="s">
        <v>345</v>
      </c>
      <c r="C12" s="502"/>
      <c r="D12" s="502"/>
      <c r="E12" s="502"/>
      <c r="F12" s="502"/>
      <c r="G12" s="506"/>
      <c r="H12" s="502"/>
      <c r="I12" s="502"/>
      <c r="J12" s="502"/>
      <c r="K12" s="502"/>
      <c r="L12" s="502"/>
      <c r="M12" s="506"/>
      <c r="N12" s="506"/>
      <c r="O12" s="503"/>
      <c r="P12" s="503"/>
      <c r="Q12" s="503"/>
      <c r="R12" s="503"/>
      <c r="S12" s="505"/>
      <c r="T12" s="503"/>
    </row>
    <row r="13" spans="1:20" ht="27" customHeight="1" hidden="1">
      <c r="A13" s="500" t="s">
        <v>347</v>
      </c>
      <c r="B13" s="501" t="s">
        <v>345</v>
      </c>
      <c r="C13" s="502"/>
      <c r="D13" s="502"/>
      <c r="E13" s="502"/>
      <c r="F13" s="502"/>
      <c r="G13" s="506"/>
      <c r="H13" s="502"/>
      <c r="I13" s="502"/>
      <c r="J13" s="502"/>
      <c r="K13" s="502"/>
      <c r="L13" s="502"/>
      <c r="M13" s="506"/>
      <c r="N13" s="506"/>
      <c r="O13" s="502"/>
      <c r="P13" s="502"/>
      <c r="Q13" s="502"/>
      <c r="R13" s="502"/>
      <c r="S13" s="507"/>
      <c r="T13" s="502"/>
    </row>
    <row r="14" spans="1:20" ht="28.5" customHeight="1" thickTop="1">
      <c r="A14" s="500" t="s">
        <v>348</v>
      </c>
      <c r="B14" s="501" t="s">
        <v>345</v>
      </c>
      <c r="C14" s="502">
        <v>1311000</v>
      </c>
      <c r="D14" s="502"/>
      <c r="E14" s="502"/>
      <c r="F14" s="502"/>
      <c r="G14" s="506"/>
      <c r="H14" s="502">
        <v>1311000</v>
      </c>
      <c r="I14" s="502"/>
      <c r="J14" s="502"/>
      <c r="K14" s="502"/>
      <c r="L14" s="502"/>
      <c r="M14" s="506"/>
      <c r="N14" s="506"/>
      <c r="O14" s="502">
        <v>1311000</v>
      </c>
      <c r="P14" s="502"/>
      <c r="Q14" s="502"/>
      <c r="R14" s="502"/>
      <c r="S14" s="507"/>
      <c r="T14" s="502">
        <v>1311000</v>
      </c>
    </row>
    <row r="15" spans="1:20" ht="32.25" customHeight="1" hidden="1">
      <c r="A15" s="500" t="s">
        <v>349</v>
      </c>
      <c r="B15" s="501" t="s">
        <v>345</v>
      </c>
      <c r="C15" s="502"/>
      <c r="D15" s="502"/>
      <c r="E15" s="502"/>
      <c r="F15" s="502"/>
      <c r="G15" s="506"/>
      <c r="H15" s="502"/>
      <c r="I15" s="502"/>
      <c r="J15" s="502"/>
      <c r="K15" s="502"/>
      <c r="L15" s="502"/>
      <c r="M15" s="506"/>
      <c r="N15" s="506"/>
      <c r="O15" s="502"/>
      <c r="P15" s="502"/>
      <c r="Q15" s="502"/>
      <c r="R15" s="502"/>
      <c r="S15" s="507"/>
      <c r="T15" s="502"/>
    </row>
    <row r="16" spans="1:20" ht="32.25" customHeight="1" hidden="1">
      <c r="A16" s="500" t="s">
        <v>350</v>
      </c>
      <c r="B16" s="501"/>
      <c r="C16" s="502"/>
      <c r="D16" s="502"/>
      <c r="E16" s="502"/>
      <c r="F16" s="502"/>
      <c r="G16" s="506"/>
      <c r="H16" s="502"/>
      <c r="I16" s="502"/>
      <c r="J16" s="502"/>
      <c r="K16" s="502"/>
      <c r="L16" s="502"/>
      <c r="M16" s="506"/>
      <c r="N16" s="506"/>
      <c r="O16" s="502"/>
      <c r="P16" s="502"/>
      <c r="Q16" s="502"/>
      <c r="R16" s="502"/>
      <c r="S16" s="507"/>
      <c r="T16" s="502"/>
    </row>
    <row r="17" spans="1:20" ht="33" customHeight="1" thickBot="1">
      <c r="A17" s="500" t="s">
        <v>508</v>
      </c>
      <c r="B17" s="501" t="s">
        <v>345</v>
      </c>
      <c r="C17" s="508">
        <v>220000</v>
      </c>
      <c r="D17" s="508"/>
      <c r="E17" s="508"/>
      <c r="F17" s="508"/>
      <c r="G17" s="506"/>
      <c r="H17" s="508">
        <v>220000</v>
      </c>
      <c r="I17" s="508"/>
      <c r="J17" s="508"/>
      <c r="K17" s="508"/>
      <c r="L17" s="508"/>
      <c r="M17" s="506"/>
      <c r="N17" s="506"/>
      <c r="O17" s="508">
        <v>220000</v>
      </c>
      <c r="P17" s="508"/>
      <c r="Q17" s="508"/>
      <c r="R17" s="508"/>
      <c r="S17" s="507"/>
      <c r="T17" s="508">
        <v>220000</v>
      </c>
    </row>
    <row r="18" spans="1:20" ht="39" customHeight="1" thickBot="1" thickTop="1">
      <c r="A18" s="509" t="s">
        <v>351</v>
      </c>
      <c r="B18" s="510"/>
      <c r="C18" s="911">
        <f>SUM(C11:C17)</f>
        <v>1988000</v>
      </c>
      <c r="D18" s="911"/>
      <c r="E18" s="911"/>
      <c r="F18" s="911"/>
      <c r="G18" s="912"/>
      <c r="H18" s="911">
        <f>SUM(H11:H17)</f>
        <v>1988000</v>
      </c>
      <c r="I18" s="911"/>
      <c r="J18" s="911"/>
      <c r="K18" s="911"/>
      <c r="L18" s="911"/>
      <c r="M18" s="912"/>
      <c r="N18" s="912"/>
      <c r="O18" s="911">
        <f>SUM(O11:O17)</f>
        <v>1988000</v>
      </c>
      <c r="P18" s="511">
        <f>SUM(P11:P17)</f>
        <v>0</v>
      </c>
      <c r="Q18" s="511">
        <f>SUM(Q11:Q17)</f>
        <v>0</v>
      </c>
      <c r="R18" s="511"/>
      <c r="S18" s="513"/>
      <c r="T18" s="911">
        <f>SUM(T11:T17)</f>
        <v>1988000</v>
      </c>
    </row>
    <row r="19" spans="1:20" ht="19.5" customHeight="1">
      <c r="A19" s="514"/>
      <c r="B19" s="514"/>
      <c r="C19" s="515"/>
      <c r="D19" s="515"/>
      <c r="E19" s="515"/>
      <c r="F19" s="515"/>
      <c r="G19" s="515"/>
      <c r="H19" s="515"/>
      <c r="I19" s="515"/>
      <c r="J19" s="515"/>
      <c r="K19" s="515"/>
      <c r="L19" s="515"/>
      <c r="M19" s="515"/>
      <c r="N19" s="515"/>
      <c r="O19" s="515"/>
      <c r="T19" s="516"/>
    </row>
    <row r="20" spans="1:15" ht="28.5" customHeight="1" thickBot="1">
      <c r="A20" s="1441" t="s">
        <v>156</v>
      </c>
      <c r="B20" s="1441"/>
      <c r="C20" s="1441"/>
      <c r="D20" s="1441"/>
      <c r="E20" s="1441"/>
      <c r="F20" s="1441"/>
      <c r="G20" s="1441"/>
      <c r="H20" s="1441"/>
      <c r="I20" s="1441"/>
      <c r="J20" s="1441"/>
      <c r="K20" s="1441"/>
      <c r="L20" s="1441"/>
      <c r="M20" s="1441"/>
      <c r="N20" s="1441"/>
      <c r="O20" s="1441"/>
    </row>
    <row r="21" spans="1:20" ht="19.5" customHeight="1" thickBot="1">
      <c r="A21" s="1439" t="s">
        <v>340</v>
      </c>
      <c r="B21" s="1440" t="s">
        <v>341</v>
      </c>
      <c r="C21" s="1442" t="s">
        <v>5</v>
      </c>
      <c r="D21" s="1443"/>
      <c r="E21" s="1443"/>
      <c r="F21" s="1443"/>
      <c r="G21" s="1443"/>
      <c r="H21" s="1444"/>
      <c r="I21" s="1442" t="s">
        <v>342</v>
      </c>
      <c r="J21" s="1443"/>
      <c r="K21" s="1443"/>
      <c r="L21" s="1443"/>
      <c r="M21" s="1443"/>
      <c r="N21" s="1444"/>
      <c r="O21" s="1442" t="s">
        <v>343</v>
      </c>
      <c r="P21" s="1443"/>
      <c r="Q21" s="1443"/>
      <c r="R21" s="1443"/>
      <c r="S21" s="1443"/>
      <c r="T21" s="1451"/>
    </row>
    <row r="22" spans="1:20" s="517" customFormat="1" ht="19.5" customHeight="1" thickBot="1" thickTop="1">
      <c r="A22" s="1439"/>
      <c r="B22" s="1440"/>
      <c r="C22" s="1445"/>
      <c r="D22" s="1446"/>
      <c r="E22" s="1446"/>
      <c r="F22" s="1446"/>
      <c r="G22" s="1446"/>
      <c r="H22" s="1447"/>
      <c r="I22" s="1445"/>
      <c r="J22" s="1446"/>
      <c r="K22" s="1446"/>
      <c r="L22" s="1446"/>
      <c r="M22" s="1446"/>
      <c r="N22" s="1447"/>
      <c r="O22" s="1445"/>
      <c r="P22" s="1446"/>
      <c r="Q22" s="1446"/>
      <c r="R22" s="1446"/>
      <c r="S22" s="1446"/>
      <c r="T22" s="1452"/>
    </row>
    <row r="23" spans="1:20" s="517" customFormat="1" ht="19.5" customHeight="1" thickBot="1" thickTop="1">
      <c r="A23" s="1439"/>
      <c r="B23" s="1440"/>
      <c r="C23" s="1448"/>
      <c r="D23" s="1449"/>
      <c r="E23" s="1449"/>
      <c r="F23" s="1449"/>
      <c r="G23" s="1449"/>
      <c r="H23" s="1450"/>
      <c r="I23" s="1448"/>
      <c r="J23" s="1449"/>
      <c r="K23" s="1449"/>
      <c r="L23" s="1449"/>
      <c r="M23" s="1449"/>
      <c r="N23" s="1450"/>
      <c r="O23" s="1448"/>
      <c r="P23" s="1449"/>
      <c r="Q23" s="1449"/>
      <c r="R23" s="1449"/>
      <c r="S23" s="1449"/>
      <c r="T23" s="1453"/>
    </row>
    <row r="24" spans="1:20" s="517" customFormat="1" ht="57.75" customHeight="1" hidden="1">
      <c r="A24" s="518"/>
      <c r="B24" s="519"/>
      <c r="C24" s="499" t="s">
        <v>9</v>
      </c>
      <c r="D24" s="499" t="s">
        <v>324</v>
      </c>
      <c r="E24" s="499" t="s">
        <v>322</v>
      </c>
      <c r="F24" s="499" t="s">
        <v>305</v>
      </c>
      <c r="G24" s="499" t="s">
        <v>312</v>
      </c>
      <c r="H24" s="499"/>
      <c r="I24" s="499" t="s">
        <v>9</v>
      </c>
      <c r="J24" s="499" t="s">
        <v>324</v>
      </c>
      <c r="K24" s="499" t="s">
        <v>322</v>
      </c>
      <c r="L24" s="499" t="s">
        <v>305</v>
      </c>
      <c r="M24" s="499" t="s">
        <v>312</v>
      </c>
      <c r="N24" s="499"/>
      <c r="O24" s="917" t="s">
        <v>9</v>
      </c>
      <c r="P24" s="917" t="s">
        <v>324</v>
      </c>
      <c r="Q24" s="917" t="s">
        <v>322</v>
      </c>
      <c r="R24" s="917" t="s">
        <v>305</v>
      </c>
      <c r="S24" s="922" t="s">
        <v>312</v>
      </c>
      <c r="T24" s="923"/>
    </row>
    <row r="25" spans="1:20" s="517" customFormat="1" ht="31.5" customHeight="1" thickTop="1">
      <c r="A25" s="920"/>
      <c r="B25" s="921"/>
      <c r="C25" s="917" t="s">
        <v>9</v>
      </c>
      <c r="D25" s="917"/>
      <c r="E25" s="917"/>
      <c r="F25" s="917"/>
      <c r="G25" s="917"/>
      <c r="H25" s="917" t="s">
        <v>520</v>
      </c>
      <c r="I25" s="917" t="s">
        <v>9</v>
      </c>
      <c r="J25" s="917"/>
      <c r="K25" s="917"/>
      <c r="L25" s="917"/>
      <c r="M25" s="917"/>
      <c r="N25" s="917" t="s">
        <v>520</v>
      </c>
      <c r="O25" s="917" t="s">
        <v>9</v>
      </c>
      <c r="P25" s="917"/>
      <c r="Q25" s="917"/>
      <c r="R25" s="917"/>
      <c r="S25" s="922"/>
      <c r="T25" s="927" t="s">
        <v>520</v>
      </c>
    </row>
    <row r="26" spans="1:20" s="517" customFormat="1" ht="34.5" customHeight="1">
      <c r="A26" s="521" t="s">
        <v>352</v>
      </c>
      <c r="B26" s="522" t="s">
        <v>353</v>
      </c>
      <c r="C26" s="523"/>
      <c r="D26" s="523"/>
      <c r="E26" s="523"/>
      <c r="F26" s="523"/>
      <c r="G26" s="504"/>
      <c r="H26" s="504"/>
      <c r="I26" s="523"/>
      <c r="J26" s="523"/>
      <c r="K26" s="523"/>
      <c r="L26" s="523"/>
      <c r="M26" s="504"/>
      <c r="N26" s="504"/>
      <c r="O26" s="523"/>
      <c r="P26" s="523"/>
      <c r="Q26" s="523"/>
      <c r="R26" s="524">
        <f aca="true" t="shared" si="0" ref="R26:R32">F26-L26</f>
        <v>0</v>
      </c>
      <c r="S26" s="507" t="e">
        <f>R26/Q26</f>
        <v>#DIV/0!</v>
      </c>
      <c r="T26" s="924"/>
    </row>
    <row r="27" spans="1:20" s="517" customFormat="1" ht="30.75" customHeight="1">
      <c r="A27" s="525" t="s">
        <v>354</v>
      </c>
      <c r="B27" s="526" t="s">
        <v>353</v>
      </c>
      <c r="C27" s="524"/>
      <c r="D27" s="524"/>
      <c r="E27" s="524"/>
      <c r="F27" s="524"/>
      <c r="G27" s="506"/>
      <c r="H27" s="506"/>
      <c r="I27" s="524"/>
      <c r="J27" s="524"/>
      <c r="K27" s="524"/>
      <c r="L27" s="524"/>
      <c r="M27" s="506"/>
      <c r="N27" s="504"/>
      <c r="O27" s="523"/>
      <c r="P27" s="524"/>
      <c r="Q27" s="524"/>
      <c r="R27" s="524">
        <f t="shared" si="0"/>
        <v>0</v>
      </c>
      <c r="S27" s="507" t="e">
        <f>R27/Q27</f>
        <v>#DIV/0!</v>
      </c>
      <c r="T27" s="924"/>
    </row>
    <row r="28" spans="1:20" s="517" customFormat="1" ht="31.5" customHeight="1" thickBot="1">
      <c r="A28" s="525" t="s">
        <v>355</v>
      </c>
      <c r="B28" s="526" t="s">
        <v>353</v>
      </c>
      <c r="C28" s="524"/>
      <c r="D28" s="524"/>
      <c r="E28" s="524"/>
      <c r="F28" s="524"/>
      <c r="G28" s="506"/>
      <c r="H28" s="506"/>
      <c r="I28" s="524"/>
      <c r="J28" s="524"/>
      <c r="K28" s="524"/>
      <c r="L28" s="524"/>
      <c r="M28" s="506"/>
      <c r="N28" s="504"/>
      <c r="O28" s="523"/>
      <c r="P28" s="524"/>
      <c r="Q28" s="524"/>
      <c r="R28" s="524">
        <f t="shared" si="0"/>
        <v>0</v>
      </c>
      <c r="S28" s="507" t="e">
        <f>R28/Q28</f>
        <v>#DIV/0!</v>
      </c>
      <c r="T28" s="924"/>
    </row>
    <row r="29" spans="1:20" s="517" customFormat="1" ht="31.5" customHeight="1" hidden="1">
      <c r="A29" s="525" t="s">
        <v>356</v>
      </c>
      <c r="B29" s="526" t="s">
        <v>353</v>
      </c>
      <c r="C29" s="508"/>
      <c r="D29" s="508"/>
      <c r="E29" s="508"/>
      <c r="F29" s="508"/>
      <c r="G29" s="506"/>
      <c r="H29" s="506"/>
      <c r="I29" s="508"/>
      <c r="J29" s="508"/>
      <c r="K29" s="508"/>
      <c r="L29" s="508"/>
      <c r="M29" s="506"/>
      <c r="N29" s="506"/>
      <c r="O29" s="508"/>
      <c r="P29" s="508"/>
      <c r="Q29" s="508"/>
      <c r="R29" s="508">
        <f t="shared" si="0"/>
        <v>0</v>
      </c>
      <c r="S29" s="507" t="e">
        <f>R29/Q29</f>
        <v>#DIV/0!</v>
      </c>
      <c r="T29" s="924"/>
    </row>
    <row r="30" spans="1:20" s="517" customFormat="1" ht="27.75" customHeight="1" hidden="1">
      <c r="A30" s="525" t="s">
        <v>357</v>
      </c>
      <c r="B30" s="526" t="s">
        <v>353</v>
      </c>
      <c r="C30" s="508"/>
      <c r="D30" s="508"/>
      <c r="E30" s="508"/>
      <c r="F30" s="508"/>
      <c r="G30" s="506"/>
      <c r="H30" s="506"/>
      <c r="I30" s="508"/>
      <c r="J30" s="508"/>
      <c r="K30" s="508"/>
      <c r="L30" s="508"/>
      <c r="M30" s="506"/>
      <c r="N30" s="506"/>
      <c r="O30" s="508"/>
      <c r="P30" s="508"/>
      <c r="Q30" s="508"/>
      <c r="R30" s="508">
        <f t="shared" si="0"/>
        <v>0</v>
      </c>
      <c r="S30" s="507">
        <v>0</v>
      </c>
      <c r="T30" s="924"/>
    </row>
    <row r="31" spans="1:20" ht="33" customHeight="1" hidden="1">
      <c r="A31" s="527" t="s">
        <v>358</v>
      </c>
      <c r="B31" s="528" t="s">
        <v>353</v>
      </c>
      <c r="C31" s="529"/>
      <c r="D31" s="529"/>
      <c r="E31" s="529"/>
      <c r="F31" s="529"/>
      <c r="G31" s="506"/>
      <c r="H31" s="913"/>
      <c r="I31" s="529"/>
      <c r="J31" s="529"/>
      <c r="K31" s="529"/>
      <c r="L31" s="529"/>
      <c r="M31" s="506"/>
      <c r="N31" s="913"/>
      <c r="O31" s="529"/>
      <c r="P31" s="529"/>
      <c r="Q31" s="529"/>
      <c r="R31" s="529">
        <f t="shared" si="0"/>
        <v>0</v>
      </c>
      <c r="S31" s="507">
        <v>0</v>
      </c>
      <c r="T31" s="916"/>
    </row>
    <row r="32" spans="1:20" ht="33" customHeight="1" hidden="1">
      <c r="A32" s="530"/>
      <c r="B32" s="531"/>
      <c r="C32" s="532"/>
      <c r="D32" s="532"/>
      <c r="E32" s="532"/>
      <c r="F32" s="532"/>
      <c r="G32" s="506"/>
      <c r="H32" s="914"/>
      <c r="I32" s="532"/>
      <c r="J32" s="532"/>
      <c r="K32" s="532"/>
      <c r="L32" s="532"/>
      <c r="M32" s="506"/>
      <c r="N32" s="914"/>
      <c r="O32" s="532"/>
      <c r="P32" s="532"/>
      <c r="Q32" s="532"/>
      <c r="R32" s="532">
        <f t="shared" si="0"/>
        <v>0</v>
      </c>
      <c r="S32" s="507">
        <v>0</v>
      </c>
      <c r="T32" s="925"/>
    </row>
    <row r="33" spans="1:20" ht="33" customHeight="1" thickBot="1" thickTop="1">
      <c r="A33" s="509" t="s">
        <v>351</v>
      </c>
      <c r="B33" s="510"/>
      <c r="C33" s="511">
        <f>SUM(C26:C32)</f>
        <v>0</v>
      </c>
      <c r="D33" s="511"/>
      <c r="E33" s="511"/>
      <c r="F33" s="511"/>
      <c r="G33" s="512"/>
      <c r="H33" s="512"/>
      <c r="I33" s="511"/>
      <c r="J33" s="511"/>
      <c r="K33" s="511"/>
      <c r="L33" s="511"/>
      <c r="M33" s="512"/>
      <c r="N33" s="512"/>
      <c r="O33" s="511">
        <f>SUM(O26:O32)</f>
        <v>0</v>
      </c>
      <c r="P33" s="511">
        <f>SUM(P26:P31)</f>
        <v>0</v>
      </c>
      <c r="Q33" s="511">
        <f>SUM(Q26:Q31)</f>
        <v>0</v>
      </c>
      <c r="R33" s="511">
        <f>SUM(R26:R31)</f>
        <v>0</v>
      </c>
      <c r="S33" s="513" t="e">
        <f>R33/Q33</f>
        <v>#DIV/0!</v>
      </c>
      <c r="T33" s="926"/>
    </row>
    <row r="34" ht="12.75">
      <c r="R34" s="230">
        <v>292</v>
      </c>
    </row>
    <row r="35" ht="31.5" customHeight="1" thickBot="1">
      <c r="B35" s="533" t="s">
        <v>359</v>
      </c>
    </row>
    <row r="36" spans="1:20" ht="12.75" customHeight="1" thickBot="1">
      <c r="A36" s="1439" t="s">
        <v>359</v>
      </c>
      <c r="B36" s="1440" t="s">
        <v>341</v>
      </c>
      <c r="C36" s="1442" t="s">
        <v>5</v>
      </c>
      <c r="D36" s="1443"/>
      <c r="E36" s="1443"/>
      <c r="F36" s="1443"/>
      <c r="G36" s="1443"/>
      <c r="H36" s="1444"/>
      <c r="I36" s="1442" t="s">
        <v>342</v>
      </c>
      <c r="J36" s="1443"/>
      <c r="K36" s="1443"/>
      <c r="L36" s="1443"/>
      <c r="M36" s="1443"/>
      <c r="N36" s="1444"/>
      <c r="O36" s="1442" t="s">
        <v>343</v>
      </c>
      <c r="P36" s="1443"/>
      <c r="Q36" s="1443"/>
      <c r="R36" s="1443"/>
      <c r="S36" s="1443"/>
      <c r="T36" s="1451"/>
    </row>
    <row r="37" spans="1:20" ht="14.25" thickBot="1" thickTop="1">
      <c r="A37" s="1439"/>
      <c r="B37" s="1440"/>
      <c r="C37" s="1445"/>
      <c r="D37" s="1446"/>
      <c r="E37" s="1446"/>
      <c r="F37" s="1446"/>
      <c r="G37" s="1446"/>
      <c r="H37" s="1447"/>
      <c r="I37" s="1445"/>
      <c r="J37" s="1446"/>
      <c r="K37" s="1446"/>
      <c r="L37" s="1446"/>
      <c r="M37" s="1446"/>
      <c r="N37" s="1447"/>
      <c r="O37" s="1445"/>
      <c r="P37" s="1446"/>
      <c r="Q37" s="1446"/>
      <c r="R37" s="1446"/>
      <c r="S37" s="1446"/>
      <c r="T37" s="1452"/>
    </row>
    <row r="38" spans="1:20" ht="14.25" thickBot="1" thickTop="1">
      <c r="A38" s="1439"/>
      <c r="B38" s="1440"/>
      <c r="C38" s="1448"/>
      <c r="D38" s="1449"/>
      <c r="E38" s="1449"/>
      <c r="F38" s="1449"/>
      <c r="G38" s="1449"/>
      <c r="H38" s="1450"/>
      <c r="I38" s="1448"/>
      <c r="J38" s="1449"/>
      <c r="K38" s="1449"/>
      <c r="L38" s="1449"/>
      <c r="M38" s="1449"/>
      <c r="N38" s="1450"/>
      <c r="O38" s="1448"/>
      <c r="P38" s="1449"/>
      <c r="Q38" s="1449"/>
      <c r="R38" s="1449"/>
      <c r="S38" s="1449"/>
      <c r="T38" s="1453"/>
    </row>
    <row r="39" spans="1:20" ht="33" customHeight="1" thickBot="1" thickTop="1">
      <c r="A39" s="518"/>
      <c r="B39" s="519"/>
      <c r="C39" s="499" t="s">
        <v>9</v>
      </c>
      <c r="D39" s="499" t="s">
        <v>324</v>
      </c>
      <c r="E39" s="499" t="s">
        <v>322</v>
      </c>
      <c r="F39" s="499" t="s">
        <v>305</v>
      </c>
      <c r="G39" s="499" t="s">
        <v>312</v>
      </c>
      <c r="H39" s="499" t="s">
        <v>520</v>
      </c>
      <c r="I39" s="499" t="s">
        <v>9</v>
      </c>
      <c r="J39" s="499" t="s">
        <v>324</v>
      </c>
      <c r="K39" s="499" t="s">
        <v>322</v>
      </c>
      <c r="L39" s="499" t="s">
        <v>305</v>
      </c>
      <c r="M39" s="499" t="s">
        <v>312</v>
      </c>
      <c r="N39" s="499" t="s">
        <v>520</v>
      </c>
      <c r="O39" s="917" t="s">
        <v>9</v>
      </c>
      <c r="P39" s="917" t="s">
        <v>324</v>
      </c>
      <c r="Q39" s="917" t="s">
        <v>322</v>
      </c>
      <c r="R39" s="917" t="s">
        <v>305</v>
      </c>
      <c r="S39" s="922" t="s">
        <v>312</v>
      </c>
      <c r="T39" s="928" t="s">
        <v>520</v>
      </c>
    </row>
    <row r="40" spans="1:20" ht="30">
      <c r="A40" s="521" t="s">
        <v>360</v>
      </c>
      <c r="B40" s="522" t="s">
        <v>353</v>
      </c>
      <c r="C40" s="523"/>
      <c r="D40" s="523"/>
      <c r="E40" s="523"/>
      <c r="F40" s="523"/>
      <c r="G40" s="504"/>
      <c r="H40" s="504"/>
      <c r="I40" s="523"/>
      <c r="J40" s="523"/>
      <c r="K40" s="523"/>
      <c r="L40" s="523"/>
      <c r="M40" s="504"/>
      <c r="N40" s="504"/>
      <c r="O40" s="523"/>
      <c r="P40" s="523"/>
      <c r="Q40" s="523"/>
      <c r="R40" s="524">
        <f>F40-L40</f>
        <v>0</v>
      </c>
      <c r="S40" s="507" t="e">
        <f>R40/Q40</f>
        <v>#DIV/0!</v>
      </c>
      <c r="T40" s="929"/>
    </row>
    <row r="41" spans="1:20" ht="24" customHeight="1">
      <c r="A41" s="525" t="s">
        <v>361</v>
      </c>
      <c r="B41" s="526" t="s">
        <v>353</v>
      </c>
      <c r="C41" s="524">
        <v>223000</v>
      </c>
      <c r="D41" s="524"/>
      <c r="E41" s="524"/>
      <c r="F41" s="524"/>
      <c r="G41" s="506"/>
      <c r="H41" s="1208">
        <v>223000</v>
      </c>
      <c r="I41" s="524">
        <v>223000</v>
      </c>
      <c r="J41" s="524"/>
      <c r="K41" s="524"/>
      <c r="L41" s="524"/>
      <c r="M41" s="506"/>
      <c r="N41" s="503">
        <v>223000</v>
      </c>
      <c r="O41" s="523"/>
      <c r="P41" s="524"/>
      <c r="Q41" s="524"/>
      <c r="R41" s="524">
        <f>F41-L41</f>
        <v>0</v>
      </c>
      <c r="S41" s="507" t="e">
        <f>R41/Q41</f>
        <v>#DIV/0!</v>
      </c>
      <c r="T41" s="916"/>
    </row>
    <row r="42" spans="1:20" ht="27" customHeight="1" thickBot="1">
      <c r="A42" s="525" t="s">
        <v>362</v>
      </c>
      <c r="B42" s="526" t="s">
        <v>353</v>
      </c>
      <c r="C42" s="524"/>
      <c r="D42" s="524"/>
      <c r="E42" s="524"/>
      <c r="F42" s="524"/>
      <c r="G42" s="506"/>
      <c r="H42" s="506"/>
      <c r="I42" s="524"/>
      <c r="J42" s="524"/>
      <c r="K42" s="524"/>
      <c r="L42" s="524"/>
      <c r="M42" s="506"/>
      <c r="N42" s="504"/>
      <c r="O42" s="523"/>
      <c r="P42" s="524"/>
      <c r="Q42" s="524"/>
      <c r="R42" s="524">
        <f>F42-L42</f>
        <v>0</v>
      </c>
      <c r="S42" s="507" t="e">
        <f>R42/Q42</f>
        <v>#DIV/0!</v>
      </c>
      <c r="T42" s="925"/>
    </row>
    <row r="43" spans="1:20" ht="30" customHeight="1" thickBot="1" thickTop="1">
      <c r="A43" s="509" t="s">
        <v>351</v>
      </c>
      <c r="B43" s="510"/>
      <c r="C43" s="511">
        <f>SUM(C40:C42)</f>
        <v>223000</v>
      </c>
      <c r="D43" s="511"/>
      <c r="E43" s="511"/>
      <c r="F43" s="511"/>
      <c r="G43" s="512"/>
      <c r="H43" s="511">
        <v>223000</v>
      </c>
      <c r="I43" s="511">
        <f>SUM(I40:I42)</f>
        <v>223000</v>
      </c>
      <c r="J43" s="511"/>
      <c r="K43" s="511"/>
      <c r="L43" s="511"/>
      <c r="M43" s="512"/>
      <c r="N43" s="511">
        <v>223000</v>
      </c>
      <c r="O43" s="511"/>
      <c r="P43" s="511">
        <f>SUM(P40:P42)</f>
        <v>0</v>
      </c>
      <c r="Q43" s="511">
        <f>SUM(Q40:Q42)</f>
        <v>0</v>
      </c>
      <c r="R43" s="511">
        <f>SUM(R40:R42)</f>
        <v>0</v>
      </c>
      <c r="S43" s="513" t="e">
        <f>R43/Q43</f>
        <v>#DIV/0!</v>
      </c>
      <c r="T43" s="926"/>
    </row>
  </sheetData>
  <sheetProtection selectLockedCells="1" selectUnlockedCells="1"/>
  <mergeCells count="20">
    <mergeCell ref="O21:T23"/>
    <mergeCell ref="I1:O1"/>
    <mergeCell ref="A2:O2"/>
    <mergeCell ref="A3:O3"/>
    <mergeCell ref="A4:O4"/>
    <mergeCell ref="A6:A8"/>
    <mergeCell ref="B6:B8"/>
    <mergeCell ref="C6:H8"/>
    <mergeCell ref="I6:N8"/>
    <mergeCell ref="O6:T8"/>
    <mergeCell ref="A36:A38"/>
    <mergeCell ref="B36:B38"/>
    <mergeCell ref="A20:O20"/>
    <mergeCell ref="A21:A23"/>
    <mergeCell ref="B21:B23"/>
    <mergeCell ref="C36:H38"/>
    <mergeCell ref="I36:N38"/>
    <mergeCell ref="O36:T38"/>
    <mergeCell ref="C21:H23"/>
    <mergeCell ref="I21:N23"/>
  </mergeCells>
  <printOptions horizontalCentered="1"/>
  <pageMargins left="0.7479166666666667" right="0.7479166666666667" top="0.9840277777777777" bottom="0.70625" header="0.5118055555555555" footer="0.5118055555555555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Iroda-1120</cp:lastModifiedBy>
  <cp:lastPrinted>2016-07-07T09:34:28Z</cp:lastPrinted>
  <dcterms:created xsi:type="dcterms:W3CDTF">2016-02-12T06:38:50Z</dcterms:created>
  <dcterms:modified xsi:type="dcterms:W3CDTF">2016-07-12T09:55:29Z</dcterms:modified>
  <cp:category/>
  <cp:version/>
  <cp:contentType/>
  <cp:contentStatus/>
</cp:coreProperties>
</file>