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45" yWindow="-105" windowWidth="15480" windowHeight="9720" tabRatio="944" activeTab="3"/>
  </bookViews>
  <sheets>
    <sheet name="1. Bevételek" sheetId="41" r:id="rId1"/>
    <sheet name="2. Kiadások" sheetId="5" r:id="rId2"/>
    <sheet name="3. Pénzeszköz átadás" sheetId="190" r:id="rId3"/>
    <sheet name="4 .Felhalmozási k." sheetId="194" r:id="rId4"/>
  </sheets>
  <externalReferences>
    <externalReference r:id="rId5"/>
    <externalReference r:id="rId6"/>
  </externalReferences>
  <definedNames>
    <definedName name="beruh">'[1]4.1. táj.'!#REF!</definedName>
    <definedName name="intézmények">'[2]4.1. táj.'!#REF!</definedName>
    <definedName name="_xlnm.Print_Titles" localSheetId="0">'1. Bevételek'!$3:$6</definedName>
    <definedName name="_xlnm.Print_Titles" localSheetId="1">'2. Kiadások'!$3:$3</definedName>
    <definedName name="_xlnm.Print_Area" localSheetId="0">'1. Bevételek'!$A$1:$O$52</definedName>
    <definedName name="_xlnm.Print_Area" localSheetId="1">'2. Kiadások'!$A$1:$O$35</definedName>
  </definedNames>
  <calcPr calcId="144525"/>
</workbook>
</file>

<file path=xl/calcChain.xml><?xml version="1.0" encoding="utf-8"?>
<calcChain xmlns="http://schemas.openxmlformats.org/spreadsheetml/2006/main">
  <c r="K23" i="194" l="1"/>
  <c r="K24" i="194"/>
  <c r="K25" i="194"/>
  <c r="K45" i="194"/>
  <c r="K46" i="194"/>
  <c r="K47" i="194"/>
  <c r="K48" i="194"/>
  <c r="K49" i="194"/>
  <c r="K55" i="194"/>
  <c r="K56" i="194"/>
  <c r="K57" i="194"/>
  <c r="K59" i="194"/>
  <c r="K60" i="194"/>
  <c r="K62" i="194"/>
  <c r="K63" i="194"/>
  <c r="K66" i="194"/>
  <c r="K67" i="194"/>
  <c r="K69" i="194"/>
  <c r="H8" i="190"/>
  <c r="H9" i="190"/>
  <c r="H10" i="190"/>
  <c r="H12" i="190"/>
  <c r="H16" i="190"/>
  <c r="H17" i="190"/>
  <c r="H18" i="190"/>
  <c r="H19" i="190"/>
  <c r="H20" i="190"/>
  <c r="H21" i="190"/>
  <c r="H23" i="190"/>
  <c r="H29" i="190"/>
  <c r="H31" i="190"/>
  <c r="H32" i="190"/>
  <c r="H34" i="190"/>
  <c r="H35" i="190"/>
  <c r="H36" i="190"/>
  <c r="H37" i="190"/>
  <c r="H38" i="190"/>
  <c r="H39" i="190"/>
  <c r="H41" i="190"/>
  <c r="H42" i="190"/>
  <c r="H43" i="190"/>
  <c r="P6" i="41"/>
  <c r="P7" i="41"/>
  <c r="P9" i="41"/>
  <c r="P11" i="41"/>
  <c r="P21" i="41"/>
  <c r="P22" i="41"/>
  <c r="P23" i="41"/>
  <c r="P25" i="41"/>
  <c r="P26" i="41"/>
  <c r="P28" i="41"/>
  <c r="P29" i="41"/>
  <c r="P31" i="41"/>
  <c r="P32" i="41"/>
  <c r="P37" i="41"/>
  <c r="P40" i="41"/>
  <c r="P45" i="41"/>
  <c r="P4" i="41"/>
  <c r="P19" i="5"/>
  <c r="P6" i="5"/>
  <c r="P8" i="5"/>
  <c r="P9" i="5"/>
  <c r="P10" i="5"/>
  <c r="P11" i="5"/>
  <c r="P13" i="5"/>
  <c r="P15" i="5"/>
  <c r="P16" i="5"/>
  <c r="P17" i="5"/>
  <c r="P18" i="5"/>
  <c r="P21" i="5"/>
  <c r="P22" i="5"/>
  <c r="P23" i="5"/>
  <c r="P25" i="5"/>
  <c r="P30" i="5"/>
  <c r="P5" i="5"/>
  <c r="G20" i="5"/>
  <c r="P20" i="5" s="1"/>
  <c r="D20" i="5"/>
  <c r="F20" i="5"/>
  <c r="E16" i="5"/>
  <c r="E15" i="5"/>
  <c r="E30" i="5"/>
  <c r="E17" i="5"/>
  <c r="E20" i="5" s="1"/>
  <c r="E18" i="5"/>
  <c r="E19" i="5"/>
  <c r="E21" i="5"/>
  <c r="E22" i="5"/>
  <c r="E7" i="190"/>
  <c r="D33" i="190"/>
  <c r="F33" i="190"/>
  <c r="D13" i="190"/>
  <c r="F13" i="190"/>
  <c r="G13" i="190"/>
  <c r="I50" i="194" l="1"/>
  <c r="J41" i="194"/>
  <c r="J39" i="194"/>
  <c r="J27" i="194" s="1"/>
  <c r="G17" i="194"/>
  <c r="I17" i="194"/>
  <c r="J17" i="194"/>
  <c r="G35" i="41"/>
  <c r="G7" i="5"/>
  <c r="E40" i="190"/>
  <c r="E41" i="190"/>
  <c r="E4" i="41"/>
  <c r="E5" i="41"/>
  <c r="E6" i="41"/>
  <c r="E7" i="41"/>
  <c r="E8" i="41"/>
  <c r="E9" i="41"/>
  <c r="E11" i="41"/>
  <c r="E12" i="41"/>
  <c r="E13" i="41"/>
  <c r="E14" i="41"/>
  <c r="E15" i="41"/>
  <c r="E18" i="41"/>
  <c r="E19" i="41" s="1"/>
  <c r="E20" i="41"/>
  <c r="E21" i="41"/>
  <c r="E22" i="41"/>
  <c r="E23" i="41"/>
  <c r="E24" i="41"/>
  <c r="G33" i="190"/>
  <c r="H33" i="190" s="1"/>
  <c r="E16" i="190"/>
  <c r="E17" i="190"/>
  <c r="E18" i="190"/>
  <c r="E19" i="190"/>
  <c r="E20" i="190"/>
  <c r="G26" i="5"/>
  <c r="T24" i="5"/>
  <c r="F39" i="41"/>
  <c r="G39" i="41"/>
  <c r="P39" i="41" s="1"/>
  <c r="O38" i="41"/>
  <c r="E38" i="41"/>
  <c r="N38" i="41"/>
  <c r="D10" i="41"/>
  <c r="O8" i="41"/>
  <c r="N8" i="41"/>
  <c r="F10" i="41"/>
  <c r="G10" i="41"/>
  <c r="P10" i="41" s="1"/>
  <c r="D16" i="41"/>
  <c r="F16" i="41"/>
  <c r="G16" i="41"/>
  <c r="D19" i="41"/>
  <c r="F19" i="41"/>
  <c r="G19" i="41"/>
  <c r="D25" i="41"/>
  <c r="E25" i="41" s="1"/>
  <c r="E26" i="41"/>
  <c r="F27" i="41"/>
  <c r="G27" i="41"/>
  <c r="P27" i="41" s="1"/>
  <c r="E28" i="41"/>
  <c r="E29" i="41"/>
  <c r="E30" i="41"/>
  <c r="E31" i="41"/>
  <c r="E32" i="41"/>
  <c r="E33" i="41"/>
  <c r="E34" i="41"/>
  <c r="D36" i="41"/>
  <c r="F36" i="41"/>
  <c r="N36" i="41" s="1"/>
  <c r="G36" i="41"/>
  <c r="E37" i="41"/>
  <c r="D39" i="41"/>
  <c r="E40" i="41"/>
  <c r="D41" i="41"/>
  <c r="F41" i="41"/>
  <c r="N41" i="41" s="1"/>
  <c r="G41" i="41"/>
  <c r="P41" i="41" s="1"/>
  <c r="E43" i="41"/>
  <c r="D44" i="41"/>
  <c r="F44" i="41"/>
  <c r="E44" i="41"/>
  <c r="G44" i="41"/>
  <c r="E45" i="41"/>
  <c r="D46" i="41"/>
  <c r="F46" i="41"/>
  <c r="E46" i="41" s="1"/>
  <c r="M46" i="41" s="1"/>
  <c r="G46" i="41"/>
  <c r="O46" i="41"/>
  <c r="E47" i="41"/>
  <c r="E48" i="41"/>
  <c r="M48" i="41" s="1"/>
  <c r="G49" i="41"/>
  <c r="M22" i="5"/>
  <c r="N6" i="5"/>
  <c r="N5" i="5"/>
  <c r="O21" i="5"/>
  <c r="O22" i="5"/>
  <c r="O15" i="5"/>
  <c r="O16" i="5"/>
  <c r="O8" i="5"/>
  <c r="O43" i="41"/>
  <c r="O40" i="41"/>
  <c r="O37" i="41"/>
  <c r="O29" i="41"/>
  <c r="O30" i="41"/>
  <c r="O31" i="41"/>
  <c r="O32" i="41"/>
  <c r="O33" i="41"/>
  <c r="O34" i="41"/>
  <c r="O35" i="41"/>
  <c r="O28" i="41"/>
  <c r="O26" i="41"/>
  <c r="O25" i="41"/>
  <c r="O23" i="41"/>
  <c r="O24" i="41"/>
  <c r="O22" i="41"/>
  <c r="O21" i="41"/>
  <c r="O20" i="41"/>
  <c r="O12" i="41"/>
  <c r="O13" i="41"/>
  <c r="O14" i="41"/>
  <c r="O15" i="41"/>
  <c r="O11" i="41"/>
  <c r="O5" i="41"/>
  <c r="O6" i="41"/>
  <c r="O7" i="41"/>
  <c r="O9" i="41"/>
  <c r="O4" i="41"/>
  <c r="N4" i="41"/>
  <c r="L4" i="41"/>
  <c r="L6" i="5"/>
  <c r="L5" i="5"/>
  <c r="F7" i="5"/>
  <c r="N8" i="5"/>
  <c r="F14" i="5"/>
  <c r="N14" i="5" s="1"/>
  <c r="N15" i="5"/>
  <c r="N20" i="5"/>
  <c r="N21" i="5"/>
  <c r="N22" i="5"/>
  <c r="F26" i="5"/>
  <c r="N26" i="5" s="1"/>
  <c r="F28" i="5"/>
  <c r="F32" i="5" s="1"/>
  <c r="N32" i="5" s="1"/>
  <c r="O7" i="5"/>
  <c r="G14" i="5"/>
  <c r="O20" i="5"/>
  <c r="O26" i="5"/>
  <c r="L8" i="5"/>
  <c r="N9" i="5"/>
  <c r="L9" i="5"/>
  <c r="N10" i="5"/>
  <c r="L10" i="5"/>
  <c r="N11" i="5"/>
  <c r="L11" i="5"/>
  <c r="N12" i="5"/>
  <c r="L12" i="5"/>
  <c r="N13" i="5"/>
  <c r="L13" i="5"/>
  <c r="L15" i="5"/>
  <c r="N16" i="5"/>
  <c r="L16" i="5"/>
  <c r="N17" i="5"/>
  <c r="L17" i="5"/>
  <c r="N18" i="5"/>
  <c r="L18" i="5"/>
  <c r="N19" i="5"/>
  <c r="L19" i="5"/>
  <c r="L21" i="5"/>
  <c r="N23" i="5"/>
  <c r="L23" i="5"/>
  <c r="N24" i="5"/>
  <c r="L24" i="5"/>
  <c r="N25" i="5"/>
  <c r="L25" i="5"/>
  <c r="N30" i="5"/>
  <c r="L30" i="5"/>
  <c r="N31" i="5"/>
  <c r="L31" i="5"/>
  <c r="N29" i="5"/>
  <c r="L29" i="5"/>
  <c r="O5" i="5"/>
  <c r="O6" i="5"/>
  <c r="O12" i="5"/>
  <c r="O13" i="5"/>
  <c r="O18" i="5"/>
  <c r="O19" i="5"/>
  <c r="O24" i="5"/>
  <c r="O25" i="5"/>
  <c r="O45" i="41"/>
  <c r="O47" i="41"/>
  <c r="N45" i="41"/>
  <c r="N40" i="41"/>
  <c r="N37" i="41"/>
  <c r="N29" i="41"/>
  <c r="N30" i="41"/>
  <c r="N31" i="41"/>
  <c r="N32" i="41"/>
  <c r="N33" i="41"/>
  <c r="N34" i="41"/>
  <c r="N35" i="41"/>
  <c r="N28" i="41"/>
  <c r="N24" i="41"/>
  <c r="N23" i="41"/>
  <c r="N22" i="41"/>
  <c r="N26" i="41"/>
  <c r="N25" i="41"/>
  <c r="N21" i="41"/>
  <c r="N20" i="41"/>
  <c r="N18" i="41"/>
  <c r="N12" i="41"/>
  <c r="N13" i="41"/>
  <c r="N14" i="41"/>
  <c r="N15" i="41"/>
  <c r="N11" i="41"/>
  <c r="N5" i="41"/>
  <c r="N6" i="41"/>
  <c r="N7" i="41"/>
  <c r="N9" i="41"/>
  <c r="N47" i="41"/>
  <c r="N43" i="41"/>
  <c r="O48" i="41"/>
  <c r="N48" i="41"/>
  <c r="O49" i="41"/>
  <c r="K50" i="41"/>
  <c r="O31" i="5"/>
  <c r="O30" i="5"/>
  <c r="O29" i="5"/>
  <c r="O23" i="5"/>
  <c r="O17" i="5"/>
  <c r="O10" i="5"/>
  <c r="O11" i="5"/>
  <c r="O9" i="5"/>
  <c r="E5" i="5"/>
  <c r="M5" i="5" s="1"/>
  <c r="E6" i="5"/>
  <c r="M6" i="5" s="1"/>
  <c r="E8" i="5"/>
  <c r="M8" i="5" s="1"/>
  <c r="E9" i="5"/>
  <c r="M9" i="5" s="1"/>
  <c r="E10" i="5"/>
  <c r="M10" i="5" s="1"/>
  <c r="E11" i="5"/>
  <c r="M11" i="5" s="1"/>
  <c r="E12" i="5"/>
  <c r="M12" i="5" s="1"/>
  <c r="E13" i="5"/>
  <c r="M13" i="5" s="1"/>
  <c r="M15" i="5"/>
  <c r="M16" i="5"/>
  <c r="M17" i="5"/>
  <c r="M18" i="5"/>
  <c r="M19" i="5"/>
  <c r="M21" i="5"/>
  <c r="E23" i="5"/>
  <c r="M23" i="5" s="1"/>
  <c r="E24" i="5"/>
  <c r="M24" i="5" s="1"/>
  <c r="E25" i="5"/>
  <c r="M25" i="5" s="1"/>
  <c r="M30" i="5"/>
  <c r="E31" i="5"/>
  <c r="M31" i="5" s="1"/>
  <c r="D28" i="5"/>
  <c r="E28" i="5" s="1"/>
  <c r="M28" i="5" s="1"/>
  <c r="D7" i="5"/>
  <c r="L7" i="5" s="1"/>
  <c r="D14" i="5"/>
  <c r="L14" i="5" s="1"/>
  <c r="L20" i="5"/>
  <c r="D26" i="5"/>
  <c r="L26" i="5" s="1"/>
  <c r="D32" i="5"/>
  <c r="L32" i="5" s="1"/>
  <c r="E29" i="5"/>
  <c r="M29" i="5"/>
  <c r="O39" i="41"/>
  <c r="N39" i="41"/>
  <c r="O41" i="41"/>
  <c r="N46" i="41"/>
  <c r="O44" i="41"/>
  <c r="N44" i="41"/>
  <c r="O27" i="41"/>
  <c r="N27" i="41"/>
  <c r="L20" i="41"/>
  <c r="I20" i="41"/>
  <c r="M20" i="41" s="1"/>
  <c r="O18" i="41"/>
  <c r="O19" i="41"/>
  <c r="N19" i="41"/>
  <c r="H19" i="41"/>
  <c r="L19" i="41" s="1"/>
  <c r="L18" i="41"/>
  <c r="I18" i="41"/>
  <c r="M18" i="41" s="1"/>
  <c r="H16" i="41"/>
  <c r="L16" i="41" s="1"/>
  <c r="J16" i="41"/>
  <c r="N16" i="41" s="1"/>
  <c r="K16" i="41"/>
  <c r="O16" i="41" s="1"/>
  <c r="L15" i="41"/>
  <c r="I15" i="41"/>
  <c r="M15" i="41" s="1"/>
  <c r="L14" i="41"/>
  <c r="I14" i="41"/>
  <c r="M14" i="41" s="1"/>
  <c r="H10" i="41"/>
  <c r="J10" i="41"/>
  <c r="N10" i="41"/>
  <c r="K10" i="41"/>
  <c r="O10" i="41"/>
  <c r="M9" i="41"/>
  <c r="L10" i="41"/>
  <c r="G30" i="190"/>
  <c r="F51" i="190"/>
  <c r="G48" i="190"/>
  <c r="G51" i="190" s="1"/>
  <c r="H24" i="194"/>
  <c r="J21" i="194"/>
  <c r="L22" i="5"/>
  <c r="F30" i="190"/>
  <c r="F28" i="190"/>
  <c r="G28" i="190"/>
  <c r="F6" i="190"/>
  <c r="G6" i="190"/>
  <c r="F15" i="190"/>
  <c r="F11" i="190"/>
  <c r="G11" i="190"/>
  <c r="H11" i="190" s="1"/>
  <c r="I68" i="194"/>
  <c r="I70" i="194" s="1"/>
  <c r="H61" i="194"/>
  <c r="I61" i="194"/>
  <c r="J61" i="194"/>
  <c r="K61" i="194" s="1"/>
  <c r="I52" i="194"/>
  <c r="I64" i="194" s="1"/>
  <c r="I27" i="194"/>
  <c r="I21" i="194"/>
  <c r="H68" i="194"/>
  <c r="H70" i="194" s="1"/>
  <c r="H47" i="194"/>
  <c r="H48" i="194"/>
  <c r="H41" i="194"/>
  <c r="H27" i="194" s="1"/>
  <c r="H23" i="194"/>
  <c r="H22" i="194"/>
  <c r="H18" i="194"/>
  <c r="H17" i="194" s="1"/>
  <c r="H9" i="194"/>
  <c r="H8" i="194"/>
  <c r="J7" i="194"/>
  <c r="J15" i="194"/>
  <c r="J53" i="194"/>
  <c r="K53" i="194" s="1"/>
  <c r="J58" i="194"/>
  <c r="K58" i="194" s="1"/>
  <c r="J68" i="194"/>
  <c r="E48" i="190"/>
  <c r="E51" i="190" s="1"/>
  <c r="E35" i="190"/>
  <c r="E36" i="190"/>
  <c r="E37" i="190"/>
  <c r="E38" i="190"/>
  <c r="E39" i="190"/>
  <c r="E34" i="190"/>
  <c r="E30" i="190"/>
  <c r="E29" i="190"/>
  <c r="E28" i="190" s="1"/>
  <c r="E6" i="190"/>
  <c r="E24" i="190" s="1"/>
  <c r="E14" i="190"/>
  <c r="E13" i="190" s="1"/>
  <c r="E12" i="190"/>
  <c r="E11" i="190" s="1"/>
  <c r="M45" i="41"/>
  <c r="M40" i="41"/>
  <c r="I28" i="41"/>
  <c r="M28" i="41" s="1"/>
  <c r="I26" i="41"/>
  <c r="I24" i="41"/>
  <c r="M24" i="41" s="1"/>
  <c r="I23" i="41"/>
  <c r="I22" i="41"/>
  <c r="M22" i="41" s="1"/>
  <c r="I21" i="41"/>
  <c r="I13" i="41"/>
  <c r="M13" i="41" s="1"/>
  <c r="I12" i="41"/>
  <c r="M12" i="41" s="1"/>
  <c r="I11" i="41"/>
  <c r="I16" i="41"/>
  <c r="I7" i="41"/>
  <c r="M7" i="41"/>
  <c r="I6" i="41"/>
  <c r="I5" i="41"/>
  <c r="I4" i="41"/>
  <c r="I10" i="41"/>
  <c r="M26" i="41"/>
  <c r="M21" i="41"/>
  <c r="M47" i="41"/>
  <c r="M43" i="41"/>
  <c r="M37" i="41"/>
  <c r="M29" i="41"/>
  <c r="M30" i="41"/>
  <c r="M31" i="41"/>
  <c r="M32" i="41"/>
  <c r="M33" i="41"/>
  <c r="M34" i="41"/>
  <c r="M35" i="41"/>
  <c r="M23" i="41"/>
  <c r="M5" i="41"/>
  <c r="M6" i="41"/>
  <c r="M4" i="41"/>
  <c r="L47" i="41"/>
  <c r="L45" i="41"/>
  <c r="L43" i="41"/>
  <c r="L40" i="41"/>
  <c r="L37" i="41"/>
  <c r="L29" i="41"/>
  <c r="L30" i="41"/>
  <c r="L31" i="41"/>
  <c r="L32" i="41"/>
  <c r="L33" i="41"/>
  <c r="L34" i="41"/>
  <c r="L35" i="41"/>
  <c r="L28" i="41"/>
  <c r="L26" i="41"/>
  <c r="L23" i="41"/>
  <c r="L24" i="41"/>
  <c r="L22" i="41"/>
  <c r="L21" i="41"/>
  <c r="L12" i="41"/>
  <c r="L13" i="41"/>
  <c r="L11" i="41"/>
  <c r="L5" i="41"/>
  <c r="L6" i="41"/>
  <c r="L7" i="41"/>
  <c r="H50" i="41"/>
  <c r="H17" i="41"/>
  <c r="I17" i="41" s="1"/>
  <c r="H25" i="41"/>
  <c r="I25" i="41" s="1"/>
  <c r="H27" i="41"/>
  <c r="I27" i="41" s="1"/>
  <c r="L36" i="41"/>
  <c r="G58" i="194"/>
  <c r="D46" i="190"/>
  <c r="D51" i="190" s="1"/>
  <c r="G7" i="194"/>
  <c r="G15" i="194"/>
  <c r="G21" i="194"/>
  <c r="G27" i="194"/>
  <c r="G52" i="194"/>
  <c r="G61" i="194"/>
  <c r="G68" i="194"/>
  <c r="G70" i="194" s="1"/>
  <c r="D28" i="190"/>
  <c r="D30" i="190"/>
  <c r="D11" i="190"/>
  <c r="D15" i="190"/>
  <c r="D6" i="190"/>
  <c r="E15" i="190"/>
  <c r="L28" i="5"/>
  <c r="O28" i="5"/>
  <c r="L39" i="41"/>
  <c r="L41" i="41"/>
  <c r="L48" i="41"/>
  <c r="L46" i="41"/>
  <c r="G32" i="5"/>
  <c r="K35" i="5"/>
  <c r="D49" i="41"/>
  <c r="L49" i="41" s="1"/>
  <c r="J50" i="41"/>
  <c r="I50" i="41" s="1"/>
  <c r="M44" i="41"/>
  <c r="E41" i="41"/>
  <c r="M41" i="41" s="1"/>
  <c r="G17" i="41"/>
  <c r="G42" i="41" s="1"/>
  <c r="F17" i="41"/>
  <c r="N17" i="41" s="1"/>
  <c r="L25" i="41"/>
  <c r="L44" i="41"/>
  <c r="I19" i="41"/>
  <c r="E36" i="41"/>
  <c r="M36" i="41" s="1"/>
  <c r="D27" i="41"/>
  <c r="L27" i="41" s="1"/>
  <c r="F49" i="41"/>
  <c r="E49" i="41" s="1"/>
  <c r="M49" i="41" s="1"/>
  <c r="D27" i="5"/>
  <c r="D33" i="5" s="1"/>
  <c r="L33" i="5" s="1"/>
  <c r="E7" i="5"/>
  <c r="N7" i="5"/>
  <c r="E26" i="5"/>
  <c r="M26" i="5" s="1"/>
  <c r="G15" i="190"/>
  <c r="M11" i="41"/>
  <c r="O42" i="41" l="1"/>
  <c r="G22" i="190"/>
  <c r="H22" i="190" s="1"/>
  <c r="H15" i="190"/>
  <c r="K52" i="41"/>
  <c r="O32" i="5"/>
  <c r="P32" i="5"/>
  <c r="E33" i="190"/>
  <c r="J70" i="194"/>
  <c r="K70" i="194" s="1"/>
  <c r="K68" i="194"/>
  <c r="I71" i="194"/>
  <c r="H28" i="190"/>
  <c r="H30" i="190"/>
  <c r="E32" i="5"/>
  <c r="M32" i="5" s="1"/>
  <c r="O14" i="5"/>
  <c r="P14" i="5"/>
  <c r="P49" i="41"/>
  <c r="P46" i="41"/>
  <c r="E39" i="41"/>
  <c r="M39" i="41" s="1"/>
  <c r="P16" i="41"/>
  <c r="P26" i="5"/>
  <c r="M19" i="41"/>
  <c r="P7" i="5"/>
  <c r="G27" i="5"/>
  <c r="M7" i="5"/>
  <c r="O17" i="41"/>
  <c r="P17" i="41"/>
  <c r="E14" i="5"/>
  <c r="M14" i="5" s="1"/>
  <c r="F27" i="5"/>
  <c r="N27" i="5" s="1"/>
  <c r="O36" i="41"/>
  <c r="P36" i="41"/>
  <c r="D22" i="190"/>
  <c r="D26" i="190"/>
  <c r="D44" i="190" s="1"/>
  <c r="F24" i="190"/>
  <c r="D24" i="190"/>
  <c r="D25" i="190" s="1"/>
  <c r="G24" i="190"/>
  <c r="G26" i="190"/>
  <c r="F22" i="190"/>
  <c r="F25" i="190" s="1"/>
  <c r="M25" i="41"/>
  <c r="E22" i="190"/>
  <c r="E25" i="190" s="1"/>
  <c r="J52" i="194"/>
  <c r="N28" i="5"/>
  <c r="M20" i="5"/>
  <c r="E16" i="41"/>
  <c r="M16" i="41" s="1"/>
  <c r="G64" i="194"/>
  <c r="G71" i="194" s="1"/>
  <c r="J26" i="194"/>
  <c r="K26" i="194" s="1"/>
  <c r="H21" i="194"/>
  <c r="G50" i="194"/>
  <c r="H10" i="194"/>
  <c r="H50" i="194" s="1"/>
  <c r="J10" i="194"/>
  <c r="D17" i="41"/>
  <c r="L17" i="41" s="1"/>
  <c r="E10" i="41"/>
  <c r="E17" i="41" s="1"/>
  <c r="M17" i="41" s="1"/>
  <c r="H53" i="194"/>
  <c r="H52" i="194" s="1"/>
  <c r="H64" i="194" s="1"/>
  <c r="H71" i="194" s="1"/>
  <c r="H26" i="194"/>
  <c r="G33" i="5"/>
  <c r="P33" i="5" s="1"/>
  <c r="F33" i="5"/>
  <c r="N33" i="5" s="1"/>
  <c r="L27" i="5"/>
  <c r="O27" i="5"/>
  <c r="G50" i="41"/>
  <c r="N49" i="41"/>
  <c r="E27" i="41"/>
  <c r="M27" i="41" s="1"/>
  <c r="D42" i="41"/>
  <c r="F42" i="41"/>
  <c r="P42" i="41" s="1"/>
  <c r="J64" i="194" l="1"/>
  <c r="K64" i="194" s="1"/>
  <c r="K52" i="194"/>
  <c r="G44" i="190"/>
  <c r="O50" i="41"/>
  <c r="O33" i="5"/>
  <c r="J50" i="194"/>
  <c r="K50" i="194" s="1"/>
  <c r="K10" i="194"/>
  <c r="G25" i="190"/>
  <c r="H25" i="190" s="1"/>
  <c r="H24" i="190"/>
  <c r="E27" i="5"/>
  <c r="E33" i="5" s="1"/>
  <c r="P27" i="5"/>
  <c r="F26" i="190"/>
  <c r="F44" i="190" s="1"/>
  <c r="E26" i="190"/>
  <c r="E44" i="190" s="1"/>
  <c r="J71" i="194"/>
  <c r="K71" i="194" s="1"/>
  <c r="M10" i="41"/>
  <c r="G35" i="5"/>
  <c r="M33" i="5"/>
  <c r="M27" i="5"/>
  <c r="D50" i="41"/>
  <c r="L50" i="41" s="1"/>
  <c r="L42" i="41"/>
  <c r="F50" i="41"/>
  <c r="P50" i="41" s="1"/>
  <c r="N42" i="41"/>
  <c r="E42" i="41"/>
  <c r="M42" i="41" s="1"/>
  <c r="H26" i="190" l="1"/>
  <c r="H44" i="190"/>
  <c r="E50" i="41"/>
  <c r="M50" i="41" s="1"/>
  <c r="N50" i="41"/>
  <c r="G52" i="41"/>
</calcChain>
</file>

<file path=xl/sharedStrings.xml><?xml version="1.0" encoding="utf-8"?>
<sst xmlns="http://schemas.openxmlformats.org/spreadsheetml/2006/main" count="290" uniqueCount="184">
  <si>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</si>
  <si>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</si>
  <si>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</si>
  <si>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</si>
  <si>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</si>
  <si>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Egyéb vállalkozásoknak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</si>
  <si>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</si>
  <si>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</si>
  <si>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</si>
  <si>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</si>
  <si>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Szellemi termékek vásárlása</t>
  </si>
  <si>
    <t>Vagyoni értékű jogok vásárlása</t>
  </si>
  <si>
    <t>Képzőművészeti alkotások vásárlása</t>
  </si>
  <si>
    <t>Gépek, berendezések és felszerelések vásárlása</t>
  </si>
  <si>
    <t>Hangszerek vásárlása</t>
  </si>
  <si>
    <t>Fejezeti kezelésű előirányzatoknak</t>
  </si>
  <si>
    <t>Beruházási kiadások összesen</t>
  </si>
  <si>
    <t>Beruházási kiadások</t>
  </si>
  <si>
    <t>Helyi önkormányzatoknak és költségvetési szerveinek</t>
  </si>
  <si>
    <t>Felújítási kiadások összesen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</si>
  <si>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</si>
  <si>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</si>
  <si>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</si>
  <si>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</si>
  <si>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</si>
  <si>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</si>
  <si>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</si>
  <si>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</si>
  <si>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</si>
  <si>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</si>
  <si>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</si>
  <si>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</si>
  <si>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</si>
  <si>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</si>
  <si>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</si>
  <si>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</si>
  <si>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</si>
  <si>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</si>
  <si>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KIADÁSOK MINDÖSSZESEN</t>
  </si>
  <si>
    <t>Vállalkozásoknak</t>
  </si>
  <si>
    <t>Társulásnak és költségvetési szerveinek</t>
  </si>
  <si>
    <t>K86</t>
  </si>
  <si>
    <t>Civil szervezeteknek</t>
  </si>
  <si>
    <t>K62</t>
  </si>
  <si>
    <t>K621</t>
  </si>
  <si>
    <t>K6214</t>
  </si>
  <si>
    <t>K64</t>
  </si>
  <si>
    <t>K71</t>
  </si>
  <si>
    <t>K711</t>
  </si>
  <si>
    <t>K71112</t>
  </si>
  <si>
    <t>Bevételek</t>
  </si>
  <si>
    <t>Kiadások</t>
  </si>
  <si>
    <t>Ellátottak pénzbeli juttatásai</t>
  </si>
  <si>
    <t>Felújítások</t>
  </si>
  <si>
    <t>K5121</t>
  </si>
  <si>
    <t>K63</t>
  </si>
  <si>
    <t xml:space="preserve"> Ft-ban</t>
  </si>
  <si>
    <t>Kamatbevételek és más nyereségjellegű bevételek</t>
  </si>
  <si>
    <t>Felhalmozási bevételek</t>
  </si>
  <si>
    <t>Költségvetési bevételek</t>
  </si>
  <si>
    <t>Értékesítési és forgalmi adók (iparűzési)</t>
  </si>
  <si>
    <t>Egyéb közhatalmi bevételek (talajterh., bírság, pótlék)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</si>
  <si>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</si>
  <si>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</si>
  <si>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</si>
  <si>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</si>
  <si>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</si>
  <si>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Gépjárműadók</t>
  </si>
  <si>
    <t>Közhatalmi bevételek összesen</t>
  </si>
  <si>
    <t>Működési bevételek összesen:</t>
  </si>
  <si>
    <t>Kiszámlázott általános forgalmi adó</t>
  </si>
  <si>
    <t>Általános forgalmi adó visszatérítése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</si>
  <si>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</si>
  <si>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</si>
  <si>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</si>
  <si>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</si>
  <si>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</si>
  <si>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</si>
  <si>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</si>
  <si>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</si>
  <si>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</si>
  <si>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</si>
  <si>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</si>
  <si>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Kiküldetések, reklám- és propagandakiadások</t>
  </si>
  <si>
    <t>Dologi kiadások</t>
  </si>
  <si>
    <t>Elvonások és befizetések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</si>
  <si>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</si>
  <si>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</si>
  <si>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</si>
  <si>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</si>
  <si>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</si>
  <si>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</si>
  <si>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</si>
  <si>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</si>
  <si>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</si>
  <si>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</si>
  <si>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</si>
  <si>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Központi, irányítószervi támogatás</t>
  </si>
  <si>
    <t>Belföldi finanszírozás bevételei</t>
  </si>
  <si>
    <t>Mód.ei.</t>
  </si>
  <si>
    <t>Teljesítés</t>
  </si>
  <si>
    <t>Működési célú költségvetési tám.és kiegészítések</t>
  </si>
  <si>
    <t>Felhalmozási célú támogatások áht-n belülről összesen:</t>
  </si>
  <si>
    <t xml:space="preserve">Magánszemélyek jövedelemadója </t>
  </si>
  <si>
    <t>Forgatási célú belföldi értékpapír vásárlása</t>
  </si>
  <si>
    <t>Belföldi értékpapírok vásárlása</t>
  </si>
  <si>
    <t xml:space="preserve"> Eredeti ei.</t>
  </si>
  <si>
    <t>Ei.mód. I.</t>
  </si>
  <si>
    <t>Mód. ei.</t>
  </si>
  <si>
    <t>Abdai Közös Önk. Hivatal</t>
  </si>
  <si>
    <t>Eredeti ei.</t>
  </si>
  <si>
    <t>Összesen Abda - Közös Hiv.</t>
  </si>
  <si>
    <t>Eredeti előirányzat</t>
  </si>
  <si>
    <t>Szolgáltatások ellenértéke (bérleti díjak, sírhely, ravatalozó)</t>
  </si>
  <si>
    <t>Tulajdonosi bevételek (Pannon-Víz)</t>
  </si>
  <si>
    <t>Ellátási díjak (iskola tér. díj, szoc. étk.)</t>
  </si>
  <si>
    <t>Kommunikációs szolgáltatások (internet, telefondíj)</t>
  </si>
  <si>
    <t>Különféle befizetések és egyéb dologi kiadások (ÁFA, kerekítés)</t>
  </si>
  <si>
    <t>Egyéb működési célú kiadások /1,2 pont a 3. mellékletben/</t>
  </si>
  <si>
    <t>Beruházások /4. mellékletben/</t>
  </si>
  <si>
    <t>Elszámolásból származó beétel</t>
  </si>
  <si>
    <t>Egyéb működési célú támogatások bevételei államházt.belül</t>
  </si>
  <si>
    <t>Közvetített szolgáltatások ellenértéke</t>
  </si>
  <si>
    <t>Egyéb tárgyi eszközök értékesítése (traktor)</t>
  </si>
  <si>
    <t>Ingatlanok értékesítése (telek)</t>
  </si>
  <si>
    <t>Ikrény</t>
  </si>
  <si>
    <t>Ikrényi Álatlános Iskola DSK</t>
  </si>
  <si>
    <t>Ikrényi Soprt Egyesület</t>
  </si>
  <si>
    <t>Ikrényi Horgász Egyesület</t>
  </si>
  <si>
    <t>Ikrényi Polgárőrség Egyesülete</t>
  </si>
  <si>
    <t>Ikérnyi Templomért Alapítvány</t>
  </si>
  <si>
    <t>Bursa támogatás</t>
  </si>
  <si>
    <t xml:space="preserve">Ingatlan beszerzés </t>
  </si>
  <si>
    <t>Tartalék</t>
  </si>
  <si>
    <t>Móvári Sport Egyesület</t>
  </si>
  <si>
    <t xml:space="preserve">IKIFE </t>
  </si>
  <si>
    <t>Szolgáltatási kiadások (közüzemi díjak, vásárolt élelmezés, karbantartás, hulladék szállítás, távfelügyelet, üzemorvos, bankköltség)</t>
  </si>
  <si>
    <t>Szakmai anyagok, üzem.anyag, árubeszerzés, készletbeszerzés</t>
  </si>
  <si>
    <t>Egyéb működésicélú támogatás Államh-on belülre</t>
  </si>
  <si>
    <t>Egyéb működésicélú támogatás Államh-on kívülre</t>
  </si>
  <si>
    <t>Vagyoni tipusú adók (kommunális és építmény adó)</t>
  </si>
  <si>
    <t>Egyéb működési bevételek (kerekítés, kiad.visszatérülései )</t>
  </si>
  <si>
    <t>Egyéb működési célú átvett pénzeszközök</t>
  </si>
  <si>
    <t>Működési célú átvett pénzeszközök</t>
  </si>
  <si>
    <t>Ingatlan vásárlás  Ikrény 210/5/A/8 hrsz; 210/5/A/9 hrsz</t>
  </si>
  <si>
    <t>Templomkert pályázat</t>
  </si>
  <si>
    <t>Óvoda beruházás</t>
  </si>
  <si>
    <t>Kültéri kamera és tartozéka</t>
  </si>
  <si>
    <t>Lamináló és vágógép</t>
  </si>
  <si>
    <t>kisértékű eszköz - KMB mobiltelefon</t>
  </si>
  <si>
    <t>Kisértékű eszköz - autós töltő (KMB)</t>
  </si>
  <si>
    <t>Asztali telefonkészülék</t>
  </si>
  <si>
    <t>Vérnyomásmérő és tartozékai</t>
  </si>
  <si>
    <t>Akkumulátor fűnyíróba</t>
  </si>
  <si>
    <t>Telefon-kisértékű tárgyi eszköz</t>
  </si>
  <si>
    <t>Szerszám vásárlás</t>
  </si>
  <si>
    <t>Chipolvasó mini scanner</t>
  </si>
  <si>
    <t>Sportpálya öntöző</t>
  </si>
  <si>
    <t>Térfigyelő Kamerarendszer kiépítése</t>
  </si>
  <si>
    <t>falunap - pavilon</t>
  </si>
  <si>
    <t>Kétlépcsős fellépő - Könyvtár</t>
  </si>
  <si>
    <t>Egyéb tárgyi eszközök beszerzése, létesítése (Kisértékű eszközök is)</t>
  </si>
  <si>
    <t>Telj.bőv., mérőáthelyezés - Óvoda</t>
  </si>
  <si>
    <t>3 db zsúrkocsi - Óvoda</t>
  </si>
  <si>
    <t>Beruházási célú áfa</t>
  </si>
  <si>
    <t>Iskolai vizesblokk felújítása, burkolása</t>
  </si>
  <si>
    <t>Felújítások áfája</t>
  </si>
  <si>
    <t>Felhalmozási céú támogatások mindösszesen</t>
  </si>
  <si>
    <t>Egyéb felhalmozási célú támogatások államh-on belülre</t>
  </si>
  <si>
    <t>Egyéb felhalmozási célú támogatások államh-on kívülre</t>
  </si>
  <si>
    <t>EESZI - fogorvosi ügyelet</t>
  </si>
  <si>
    <t>Arrabona EGTC tagdíj</t>
  </si>
  <si>
    <t>Helyi önkormányzatok előző évi elszámolásaiból származó kif.</t>
  </si>
  <si>
    <t>PÉNZESZKÖZÁTADÁSOK ÁLLAMHÁZTARTÁSON BELÜLRE</t>
  </si>
  <si>
    <t>Ikrényi Nefelejcs Nyugdíjas klub és Dalkör</t>
  </si>
  <si>
    <t>Pannonia  Kincse Leader</t>
  </si>
  <si>
    <t xml:space="preserve">Elvonások és befizetések MÁK részére </t>
  </si>
  <si>
    <t>Egyéb működési célú támogatásértékű kiadások államh-on belülre</t>
  </si>
  <si>
    <t>Egyéb működési célú  támogatás államh-on kívülre</t>
  </si>
  <si>
    <t>Működési célú pénzeszközátadások</t>
  </si>
  <si>
    <t>Felhalmozási célú pénzeszköz átadások összesen</t>
  </si>
  <si>
    <t xml:space="preserve"> Felhalmozási célú pénzeszközátadások</t>
  </si>
  <si>
    <t>IKRÉNY KÖZSÉG ÖNKORMÁNYZATA   2018. I. f. évi ei. mód. és teljesítés</t>
  </si>
  <si>
    <t>IKRÉNY KÖZSÉG ÖNKORMÁNYZATA   2018. I. f. évi ei. módosítás és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</si>
</sst>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4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1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24" borderId="12" xfId="0" applyNumberFormat="1" applyFont="1" applyFill="1" applyBorder="1" applyAlignment="1">
      <alignment horizontal="right" vertical="center"/>
    </xf>
    <xf numFmtId="3" fontId="3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2" fillId="1" borderId="10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right" vertical="center"/>
    </xf>
    <xf numFmtId="3" fontId="2" fillId="1" borderId="10" xfId="0" applyNumberFormat="1" applyFont="1" applyFill="1" applyBorder="1" applyAlignment="1">
      <alignment horizontal="right" vertical="center"/>
    </xf>
    <xf numFmtId="3" fontId="2" fillId="24" borderId="16" xfId="0" applyNumberFormat="1" applyFont="1" applyFill="1" applyBorder="1" applyAlignment="1">
      <alignment horizontal="right" vertical="center"/>
    </xf>
    <xf numFmtId="3" fontId="2" fillId="0" borderId="17" xfId="0" applyNumberFormat="1" applyFont="1" applyFill="1" applyBorder="1" applyAlignment="1">
      <alignment horizontal="right" vertical="center"/>
    </xf>
    <xf numFmtId="3" fontId="2" fillId="24" borderId="18" xfId="0" applyNumberFormat="1" applyFont="1" applyFill="1" applyBorder="1" applyAlignment="1">
      <alignment horizontal="right" vertical="center"/>
    </xf>
    <xf numFmtId="3" fontId="2" fillId="0" borderId="13" xfId="0" applyNumberFormat="1" applyFont="1" applyFill="1" applyBorder="1" applyAlignment="1">
      <alignment vertical="center"/>
    </xf>
    <xf numFmtId="3" fontId="2" fillId="24" borderId="1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/>
    </xf>
    <xf numFmtId="0" fontId="2" fillId="1" borderId="1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1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4" borderId="21" xfId="0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5" fillId="0" borderId="10" xfId="0" applyFont="1" applyBorder="1"/>
    <xf numFmtId="0" fontId="2" fillId="0" borderId="16" xfId="0" applyFont="1" applyFill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2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3" fontId="2" fillId="1" borderId="13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top"/>
    </xf>
    <xf numFmtId="0" fontId="2" fillId="24" borderId="25" xfId="0" applyFont="1" applyFill="1" applyBorder="1" applyAlignment="1">
      <alignment horizontal="center" vertical="center" wrapText="1"/>
    </xf>
    <xf numFmtId="3" fontId="2" fillId="24" borderId="26" xfId="0" applyNumberFormat="1" applyFont="1" applyFill="1" applyBorder="1" applyAlignment="1">
      <alignment horizontal="center" vertical="center" wrapText="1"/>
    </xf>
    <xf numFmtId="3" fontId="3" fillId="0" borderId="27" xfId="0" applyNumberFormat="1" applyFont="1" applyFill="1" applyBorder="1" applyAlignment="1">
      <alignment vertical="center"/>
    </xf>
    <xf numFmtId="3" fontId="0" fillId="0" borderId="0" xfId="0" applyNumberFormat="1"/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center" vertical="center"/>
    </xf>
    <xf numFmtId="0" fontId="31" fillId="0" borderId="1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3" fontId="27" fillId="0" borderId="1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center" vertical="top"/>
    </xf>
    <xf numFmtId="0" fontId="31" fillId="0" borderId="10" xfId="0" applyFont="1" applyBorder="1" applyAlignment="1">
      <alignment horizontal="center" vertical="top" wrapText="1"/>
    </xf>
    <xf numFmtId="3" fontId="31" fillId="0" borderId="10" xfId="0" applyNumberFormat="1" applyFont="1" applyBorder="1" applyAlignment="1">
      <alignment horizontal="right" vertical="top" wrapText="1"/>
    </xf>
    <xf numFmtId="0" fontId="0" fillId="0" borderId="10" xfId="0" applyBorder="1"/>
    <xf numFmtId="0" fontId="30" fillId="0" borderId="10" xfId="0" applyFont="1" applyBorder="1"/>
    <xf numFmtId="3" fontId="28" fillId="24" borderId="10" xfId="0" applyNumberFormat="1" applyFont="1" applyFill="1" applyBorder="1" applyAlignment="1">
      <alignment horizontal="right" vertical="center" wrapText="1"/>
    </xf>
    <xf numFmtId="3" fontId="28" fillId="25" borderId="10" xfId="0" applyNumberFormat="1" applyFont="1" applyFill="1" applyBorder="1" applyAlignment="1">
      <alignment horizontal="right" vertical="top" wrapText="1"/>
    </xf>
    <xf numFmtId="3" fontId="28" fillId="24" borderId="10" xfId="0" applyNumberFormat="1" applyFont="1" applyFill="1" applyBorder="1" applyAlignment="1">
      <alignment horizontal="right" vertical="top" wrapText="1"/>
    </xf>
    <xf numFmtId="3" fontId="28" fillId="26" borderId="10" xfId="0" applyNumberFormat="1" applyFont="1" applyFill="1" applyBorder="1" applyAlignment="1">
      <alignment horizontal="right" vertical="center" wrapText="1"/>
    </xf>
    <xf numFmtId="3" fontId="33" fillId="27" borderId="10" xfId="0" applyNumberFormat="1" applyFont="1" applyFill="1" applyBorder="1" applyAlignment="1">
      <alignment horizontal="right"/>
    </xf>
    <xf numFmtId="0" fontId="33" fillId="0" borderId="0" xfId="0" applyFont="1"/>
    <xf numFmtId="0" fontId="29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2" fillId="0" borderId="28" xfId="0" applyFont="1" applyFill="1" applyBorder="1" applyAlignment="1">
      <alignment horizontal="center" vertical="top"/>
    </xf>
    <xf numFmtId="0" fontId="27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 wrapText="1"/>
    </xf>
    <xf numFmtId="3" fontId="27" fillId="0" borderId="14" xfId="0" applyNumberFormat="1" applyFont="1" applyBorder="1" applyAlignment="1">
      <alignment horizontal="right" vertical="top" wrapText="1"/>
    </xf>
    <xf numFmtId="3" fontId="28" fillId="25" borderId="14" xfId="0" applyNumberFormat="1" applyFont="1" applyFill="1" applyBorder="1" applyAlignment="1">
      <alignment horizontal="right" vertical="top" wrapText="1"/>
    </xf>
    <xf numFmtId="3" fontId="28" fillId="24" borderId="14" xfId="0" applyNumberFormat="1" applyFont="1" applyFill="1" applyBorder="1" applyAlignment="1">
      <alignment horizontal="right" vertical="center" wrapText="1"/>
    </xf>
    <xf numFmtId="3" fontId="28" fillId="26" borderId="14" xfId="0" applyNumberFormat="1" applyFont="1" applyFill="1" applyBorder="1" applyAlignment="1">
      <alignment horizontal="right" vertical="center" wrapText="1"/>
    </xf>
    <xf numFmtId="3" fontId="33" fillId="27" borderId="14" xfId="0" applyNumberFormat="1" applyFont="1" applyFill="1" applyBorder="1" applyAlignment="1">
      <alignment horizontal="right"/>
    </xf>
    <xf numFmtId="3" fontId="27" fillId="0" borderId="29" xfId="0" applyNumberFormat="1" applyFont="1" applyBorder="1" applyAlignment="1">
      <alignment horizontal="right" vertical="top" wrapText="1"/>
    </xf>
    <xf numFmtId="3" fontId="27" fillId="0" borderId="30" xfId="0" applyNumberFormat="1" applyFont="1" applyBorder="1" applyAlignment="1">
      <alignment horizontal="right" vertical="top" wrapText="1"/>
    </xf>
    <xf numFmtId="3" fontId="28" fillId="25" borderId="29" xfId="0" applyNumberFormat="1" applyFont="1" applyFill="1" applyBorder="1" applyAlignment="1">
      <alignment horizontal="right" vertical="top" wrapText="1"/>
    </xf>
    <xf numFmtId="3" fontId="28" fillId="24" borderId="29" xfId="0" applyNumberFormat="1" applyFont="1" applyFill="1" applyBorder="1" applyAlignment="1">
      <alignment horizontal="right" vertical="center" wrapText="1"/>
    </xf>
    <xf numFmtId="3" fontId="28" fillId="24" borderId="30" xfId="0" applyNumberFormat="1" applyFont="1" applyFill="1" applyBorder="1" applyAlignment="1">
      <alignment horizontal="right" vertical="center" wrapText="1"/>
    </xf>
    <xf numFmtId="3" fontId="28" fillId="26" borderId="29" xfId="0" applyNumberFormat="1" applyFont="1" applyFill="1" applyBorder="1" applyAlignment="1">
      <alignment horizontal="right" vertical="center" wrapText="1"/>
    </xf>
    <xf numFmtId="3" fontId="28" fillId="26" borderId="30" xfId="0" applyNumberFormat="1" applyFont="1" applyFill="1" applyBorder="1" applyAlignment="1">
      <alignment horizontal="right" vertical="center" wrapText="1"/>
    </xf>
    <xf numFmtId="3" fontId="33" fillId="27" borderId="29" xfId="0" applyNumberFormat="1" applyFont="1" applyFill="1" applyBorder="1" applyAlignment="1">
      <alignment horizontal="right"/>
    </xf>
    <xf numFmtId="3" fontId="31" fillId="0" borderId="14" xfId="0" applyNumberFormat="1" applyFont="1" applyBorder="1" applyAlignment="1">
      <alignment horizontal="right" vertical="top" wrapText="1"/>
    </xf>
    <xf numFmtId="3" fontId="28" fillId="24" borderId="14" xfId="0" applyNumberFormat="1" applyFont="1" applyFill="1" applyBorder="1" applyAlignment="1">
      <alignment horizontal="right" vertical="top" wrapText="1"/>
    </xf>
    <xf numFmtId="3" fontId="27" fillId="0" borderId="11" xfId="0" applyNumberFormat="1" applyFont="1" applyBorder="1" applyAlignment="1">
      <alignment horizontal="right" vertical="top" wrapText="1"/>
    </xf>
    <xf numFmtId="3" fontId="28" fillId="24" borderId="11" xfId="0" applyNumberFormat="1" applyFont="1" applyFill="1" applyBorder="1" applyAlignment="1">
      <alignment horizontal="right" vertical="center" wrapText="1"/>
    </xf>
    <xf numFmtId="3" fontId="28" fillId="26" borderId="11" xfId="0" applyNumberFormat="1" applyFont="1" applyFill="1" applyBorder="1" applyAlignment="1">
      <alignment horizontal="right" vertical="center" wrapText="1"/>
    </xf>
    <xf numFmtId="9" fontId="0" fillId="0" borderId="0" xfId="0" applyNumberFormat="1"/>
    <xf numFmtId="3" fontId="2" fillId="24" borderId="31" xfId="0" applyNumberFormat="1" applyFont="1" applyFill="1" applyBorder="1" applyAlignment="1">
      <alignment vertical="center"/>
    </xf>
    <xf numFmtId="3" fontId="34" fillId="24" borderId="32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0" fontId="30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8" fillId="26" borderId="35" xfId="0" applyFont="1" applyFill="1" applyBorder="1" applyAlignment="1">
      <alignment horizontal="left" vertical="center" wrapText="1"/>
    </xf>
    <xf numFmtId="3" fontId="29" fillId="27" borderId="18" xfId="0" applyNumberFormat="1" applyFont="1" applyFill="1" applyBorder="1" applyAlignment="1">
      <alignment horizontal="right"/>
    </xf>
    <xf numFmtId="3" fontId="29" fillId="27" borderId="36" xfId="0" applyNumberFormat="1" applyFont="1" applyFill="1" applyBorder="1" applyAlignment="1">
      <alignment horizontal="right"/>
    </xf>
    <xf numFmtId="3" fontId="29" fillId="27" borderId="37" xfId="0" applyNumberFormat="1" applyFont="1" applyFill="1" applyBorder="1" applyAlignment="1">
      <alignment horizontal="right"/>
    </xf>
    <xf numFmtId="3" fontId="29" fillId="27" borderId="38" xfId="0" applyNumberFormat="1" applyFont="1" applyFill="1" applyBorder="1" applyAlignment="1">
      <alignment horizontal="right"/>
    </xf>
    <xf numFmtId="3" fontId="29" fillId="27" borderId="39" xfId="0" applyNumberFormat="1" applyFont="1" applyFill="1" applyBorder="1" applyAlignment="1">
      <alignment horizontal="right"/>
    </xf>
    <xf numFmtId="3" fontId="34" fillId="24" borderId="10" xfId="0" applyNumberFormat="1" applyFont="1" applyFill="1" applyBorder="1" applyAlignment="1">
      <alignment horizontal="center" vertical="center" wrapText="1"/>
    </xf>
    <xf numFmtId="3" fontId="34" fillId="24" borderId="14" xfId="0" applyNumberFormat="1" applyFont="1" applyFill="1" applyBorder="1" applyAlignment="1">
      <alignment horizontal="center" vertical="center" wrapText="1"/>
    </xf>
    <xf numFmtId="3" fontId="34" fillId="24" borderId="29" xfId="0" applyNumberFormat="1" applyFont="1" applyFill="1" applyBorder="1" applyAlignment="1">
      <alignment horizontal="center" vertical="center" wrapText="1"/>
    </xf>
    <xf numFmtId="3" fontId="34" fillId="24" borderId="30" xfId="0" applyNumberFormat="1" applyFont="1" applyFill="1" applyBorder="1" applyAlignment="1">
      <alignment horizontal="center" vertical="center" wrapText="1"/>
    </xf>
    <xf numFmtId="3" fontId="34" fillId="24" borderId="11" xfId="0" applyNumberFormat="1" applyFont="1" applyFill="1" applyBorder="1" applyAlignment="1">
      <alignment horizontal="center" vertical="center" wrapText="1"/>
    </xf>
    <xf numFmtId="0" fontId="29" fillId="28" borderId="0" xfId="0" applyFont="1" applyFill="1"/>
    <xf numFmtId="3" fontId="34" fillId="28" borderId="10" xfId="0" applyNumberFormat="1" applyFont="1" applyFill="1" applyBorder="1" applyAlignment="1">
      <alignment horizontal="center" vertical="center" wrapText="1"/>
    </xf>
    <xf numFmtId="0" fontId="3" fillId="28" borderId="0" xfId="0" applyFont="1" applyFill="1" applyAlignment="1">
      <alignment vertical="center"/>
    </xf>
    <xf numFmtId="0" fontId="37" fillId="28" borderId="0" xfId="0" applyFont="1" applyFill="1" applyAlignment="1">
      <alignment vertical="center"/>
    </xf>
    <xf numFmtId="0" fontId="37" fillId="28" borderId="0" xfId="0" applyFont="1" applyFill="1" applyAlignment="1">
      <alignment horizontal="center" vertical="center"/>
    </xf>
    <xf numFmtId="3" fontId="36" fillId="28" borderId="0" xfId="0" applyNumberFormat="1" applyFont="1" applyFill="1" applyAlignment="1">
      <alignment horizontal="right" vertical="center"/>
    </xf>
    <xf numFmtId="2" fontId="2" fillId="0" borderId="14" xfId="0" applyNumberFormat="1" applyFont="1" applyFill="1" applyBorder="1" applyAlignment="1">
      <alignment horizontal="left" vertical="center" wrapText="1"/>
    </xf>
    <xf numFmtId="3" fontId="28" fillId="0" borderId="10" xfId="0" applyNumberFormat="1" applyFont="1" applyFill="1" applyBorder="1" applyAlignment="1">
      <alignment horizontal="right" vertical="top" wrapText="1"/>
    </xf>
    <xf numFmtId="3" fontId="28" fillId="25" borderId="11" xfId="0" applyNumberFormat="1" applyFont="1" applyFill="1" applyBorder="1" applyAlignment="1">
      <alignment horizontal="right" vertical="top" wrapText="1"/>
    </xf>
    <xf numFmtId="3" fontId="31" fillId="0" borderId="11" xfId="0" applyNumberFormat="1" applyFont="1" applyBorder="1" applyAlignment="1">
      <alignment horizontal="right" vertical="top" wrapText="1"/>
    </xf>
    <xf numFmtId="3" fontId="28" fillId="24" borderId="11" xfId="0" applyNumberFormat="1" applyFont="1" applyFill="1" applyBorder="1" applyAlignment="1">
      <alignment horizontal="right" vertical="top" wrapText="1"/>
    </xf>
    <xf numFmtId="3" fontId="33" fillId="27" borderId="11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center" vertical="center"/>
    </xf>
    <xf numFmtId="0" fontId="36" fillId="0" borderId="10" xfId="0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left" vertical="top"/>
    </xf>
    <xf numFmtId="0" fontId="36" fillId="0" borderId="10" xfId="0" applyFont="1" applyFill="1" applyBorder="1" applyAlignment="1">
      <alignment vertical="center" wrapText="1"/>
    </xf>
    <xf numFmtId="3" fontId="36" fillId="0" borderId="10" xfId="0" applyNumberFormat="1" applyFont="1" applyFill="1" applyBorder="1" applyAlignment="1">
      <alignment vertical="center"/>
    </xf>
    <xf numFmtId="0" fontId="37" fillId="0" borderId="10" xfId="0" applyFont="1" applyFill="1" applyBorder="1" applyAlignment="1">
      <alignment horizontal="right" vertical="center" wrapText="1"/>
    </xf>
    <xf numFmtId="0" fontId="37" fillId="0" borderId="10" xfId="0" applyFont="1" applyFill="1" applyBorder="1" applyAlignment="1">
      <alignment horizontal="left" vertical="center" wrapText="1"/>
    </xf>
    <xf numFmtId="41" fontId="37" fillId="0" borderId="10" xfId="0" applyNumberFormat="1" applyFont="1" applyFill="1" applyBorder="1" applyAlignment="1">
      <alignment horizontal="center" vertical="center"/>
    </xf>
    <xf numFmtId="3" fontId="37" fillId="0" borderId="10" xfId="0" applyNumberFormat="1" applyFont="1" applyFill="1" applyBorder="1" applyAlignment="1">
      <alignment vertical="center"/>
    </xf>
    <xf numFmtId="3" fontId="37" fillId="0" borderId="10" xfId="0" applyNumberFormat="1" applyFont="1" applyFill="1" applyBorder="1" applyAlignment="1">
      <alignment horizontal="right" vertical="center"/>
    </xf>
    <xf numFmtId="0" fontId="36" fillId="0" borderId="10" xfId="0" applyFont="1" applyFill="1" applyBorder="1" applyAlignment="1">
      <alignment vertical="center"/>
    </xf>
    <xf numFmtId="3" fontId="36" fillId="0" borderId="10" xfId="0" applyNumberFormat="1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vertical="center"/>
    </xf>
    <xf numFmtId="3" fontId="37" fillId="0" borderId="10" xfId="0" applyNumberFormat="1" applyFont="1" applyFill="1" applyBorder="1" applyAlignment="1">
      <alignment horizontal="left" vertical="center"/>
    </xf>
    <xf numFmtId="0" fontId="37" fillId="0" borderId="10" xfId="0" applyFont="1" applyFill="1" applyBorder="1" applyAlignment="1">
      <alignment vertical="center" wrapText="1"/>
    </xf>
    <xf numFmtId="3" fontId="39" fillId="0" borderId="10" xfId="0" applyNumberFormat="1" applyFont="1" applyFill="1" applyBorder="1" applyAlignment="1">
      <alignment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vertical="center"/>
    </xf>
    <xf numFmtId="0" fontId="36" fillId="0" borderId="10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horizontal="left" vertical="center"/>
    </xf>
    <xf numFmtId="3" fontId="37" fillId="0" borderId="10" xfId="0" applyNumberFormat="1" applyFont="1" applyFill="1" applyBorder="1" applyAlignment="1">
      <alignment horizontal="left" vertical="center" wrapText="1"/>
    </xf>
    <xf numFmtId="3" fontId="37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6" fillId="29" borderId="10" xfId="0" applyFont="1" applyFill="1" applyBorder="1" applyAlignment="1">
      <alignment vertical="center" wrapText="1"/>
    </xf>
    <xf numFmtId="0" fontId="36" fillId="29" borderId="10" xfId="0" applyFont="1" applyFill="1" applyBorder="1" applyAlignment="1">
      <alignment horizontal="center" vertical="center"/>
    </xf>
    <xf numFmtId="3" fontId="36" fillId="29" borderId="10" xfId="0" applyNumberFormat="1" applyFont="1" applyFill="1" applyBorder="1" applyAlignment="1">
      <alignment vertical="center"/>
    </xf>
    <xf numFmtId="0" fontId="36" fillId="29" borderId="10" xfId="0" applyFont="1" applyFill="1" applyBorder="1" applyAlignment="1">
      <alignment horizontal="left" vertical="center"/>
    </xf>
    <xf numFmtId="41" fontId="37" fillId="29" borderId="10" xfId="0" applyNumberFormat="1" applyFont="1" applyFill="1" applyBorder="1" applyAlignment="1">
      <alignment horizontal="center" vertical="center"/>
    </xf>
    <xf numFmtId="3" fontId="37" fillId="29" borderId="10" xfId="0" applyNumberFormat="1" applyFont="1" applyFill="1" applyBorder="1" applyAlignment="1">
      <alignment vertical="center"/>
    </xf>
    <xf numFmtId="0" fontId="36" fillId="30" borderId="10" xfId="0" applyFont="1" applyFill="1" applyBorder="1" applyAlignment="1">
      <alignment horizontal="center" vertical="center"/>
    </xf>
    <xf numFmtId="3" fontId="36" fillId="30" borderId="10" xfId="0" applyNumberFormat="1" applyFont="1" applyFill="1" applyBorder="1" applyAlignment="1">
      <alignment vertical="center"/>
    </xf>
    <xf numFmtId="0" fontId="36" fillId="25" borderId="10" xfId="0" applyFont="1" applyFill="1" applyBorder="1" applyAlignment="1">
      <alignment horizontal="center" vertical="center"/>
    </xf>
    <xf numFmtId="3" fontId="36" fillId="25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horizontal="right" vertical="center" wrapText="1"/>
    </xf>
    <xf numFmtId="0" fontId="29" fillId="0" borderId="10" xfId="0" applyFont="1" applyBorder="1"/>
    <xf numFmtId="10" fontId="30" fillId="0" borderId="10" xfId="42" applyNumberFormat="1" applyFont="1" applyBorder="1"/>
    <xf numFmtId="10" fontId="29" fillId="0" borderId="10" xfId="42" applyNumberFormat="1" applyFont="1" applyBorder="1"/>
    <xf numFmtId="0" fontId="29" fillId="28" borderId="10" xfId="0" applyFont="1" applyFill="1" applyBorder="1"/>
    <xf numFmtId="10" fontId="3" fillId="0" borderId="10" xfId="42" applyNumberFormat="1" applyFont="1" applyFill="1" applyBorder="1" applyAlignment="1">
      <alignment vertical="center"/>
    </xf>
    <xf numFmtId="3" fontId="34" fillId="24" borderId="44" xfId="0" applyNumberFormat="1" applyFont="1" applyFill="1" applyBorder="1" applyAlignment="1">
      <alignment horizontal="center" vertical="center" wrapText="1"/>
    </xf>
    <xf numFmtId="3" fontId="2" fillId="1" borderId="14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2" fillId="1" borderId="20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0" fillId="0" borderId="14" xfId="0" applyNumberFormat="1" applyBorder="1"/>
    <xf numFmtId="3" fontId="2" fillId="24" borderId="21" xfId="0" applyNumberFormat="1" applyFont="1" applyFill="1" applyBorder="1" applyAlignment="1">
      <alignment vertical="center"/>
    </xf>
    <xf numFmtId="3" fontId="2" fillId="1" borderId="14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3" fontId="3" fillId="0" borderId="2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3" fontId="2" fillId="24" borderId="23" xfId="0" applyNumberFormat="1" applyFont="1" applyFill="1" applyBorder="1" applyAlignment="1">
      <alignment horizontal="right" vertical="center"/>
    </xf>
    <xf numFmtId="3" fontId="2" fillId="24" borderId="63" xfId="0" applyNumberFormat="1" applyFont="1" applyFill="1" applyBorder="1" applyAlignment="1">
      <alignment horizontal="right" vertical="center"/>
    </xf>
    <xf numFmtId="3" fontId="2" fillId="0" borderId="52" xfId="0" applyNumberFormat="1" applyFont="1" applyFill="1" applyBorder="1" applyAlignment="1">
      <alignment horizontal="right" vertical="center"/>
    </xf>
    <xf numFmtId="3" fontId="2" fillId="24" borderId="36" xfId="0" applyNumberFormat="1" applyFont="1" applyFill="1" applyBorder="1" applyAlignment="1">
      <alignment horizontal="right" vertical="center"/>
    </xf>
    <xf numFmtId="3" fontId="2" fillId="24" borderId="21" xfId="0" applyNumberFormat="1" applyFont="1" applyFill="1" applyBorder="1" applyAlignment="1">
      <alignment horizontal="right" vertical="center"/>
    </xf>
    <xf numFmtId="3" fontId="35" fillId="24" borderId="46" xfId="0" applyNumberFormat="1" applyFont="1" applyFill="1" applyBorder="1" applyAlignment="1">
      <alignment horizontal="center" vertical="center" wrapText="1"/>
    </xf>
    <xf numFmtId="3" fontId="35" fillId="24" borderId="42" xfId="0" applyNumberFormat="1" applyFont="1" applyFill="1" applyBorder="1" applyAlignment="1">
      <alignment horizontal="center" vertical="center" wrapText="1"/>
    </xf>
    <xf numFmtId="3" fontId="35" fillId="24" borderId="11" xfId="0" applyNumberFormat="1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35" fillId="24" borderId="23" xfId="0" applyFont="1" applyFill="1" applyBorder="1" applyAlignment="1">
      <alignment horizontal="center" vertical="center" wrapText="1"/>
    </xf>
    <xf numFmtId="0" fontId="35" fillId="24" borderId="47" xfId="0" applyFont="1" applyFill="1" applyBorder="1" applyAlignment="1">
      <alignment horizontal="center" vertical="center" wrapText="1"/>
    </xf>
    <xf numFmtId="0" fontId="35" fillId="24" borderId="48" xfId="0" applyFont="1" applyFill="1" applyBorder="1" applyAlignment="1">
      <alignment horizontal="center" vertical="center" wrapText="1"/>
    </xf>
    <xf numFmtId="0" fontId="35" fillId="24" borderId="20" xfId="0" applyFont="1" applyFill="1" applyBorder="1" applyAlignment="1">
      <alignment horizontal="center" vertical="center" wrapText="1"/>
    </xf>
    <xf numFmtId="0" fontId="35" fillId="24" borderId="43" xfId="0" applyFont="1" applyFill="1" applyBorder="1" applyAlignment="1">
      <alignment horizontal="center" vertical="center" wrapText="1"/>
    </xf>
    <xf numFmtId="0" fontId="35" fillId="24" borderId="49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left" vertical="top" wrapText="1"/>
    </xf>
    <xf numFmtId="0" fontId="26" fillId="25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left" vertical="center" wrapText="1"/>
    </xf>
    <xf numFmtId="0" fontId="33" fillId="27" borderId="10" xfId="0" applyFont="1" applyFill="1" applyBorder="1" applyAlignment="1">
      <alignment horizontal="left"/>
    </xf>
    <xf numFmtId="0" fontId="28" fillId="26" borderId="10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3" fontId="35" fillId="24" borderId="14" xfId="0" applyNumberFormat="1" applyFont="1" applyFill="1" applyBorder="1" applyAlignment="1">
      <alignment horizontal="center" vertical="center" wrapText="1"/>
    </xf>
    <xf numFmtId="3" fontId="35" fillId="24" borderId="45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vertical="center" wrapText="1"/>
    </xf>
    <xf numFmtId="3" fontId="35" fillId="24" borderId="52" xfId="0" applyNumberFormat="1" applyFont="1" applyFill="1" applyBorder="1" applyAlignment="1">
      <alignment horizontal="center" vertical="center" wrapText="1"/>
    </xf>
    <xf numFmtId="3" fontId="35" fillId="24" borderId="40" xfId="0" applyNumberFormat="1" applyFont="1" applyFill="1" applyBorder="1" applyAlignment="1">
      <alignment horizontal="center" vertical="center" wrapText="1"/>
    </xf>
    <xf numFmtId="3" fontId="35" fillId="24" borderId="53" xfId="0" applyNumberFormat="1" applyFont="1" applyFill="1" applyBorder="1" applyAlignment="1">
      <alignment horizontal="center" vertical="center" wrapText="1"/>
    </xf>
    <xf numFmtId="3" fontId="35" fillId="24" borderId="5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5" fillId="24" borderId="55" xfId="0" applyFont="1" applyFill="1" applyBorder="1" applyAlignment="1">
      <alignment horizontal="center" vertical="center" wrapText="1"/>
    </xf>
    <xf numFmtId="0" fontId="35" fillId="24" borderId="56" xfId="0" applyFont="1" applyFill="1" applyBorder="1" applyAlignment="1">
      <alignment horizontal="center" vertical="center" wrapText="1"/>
    </xf>
    <xf numFmtId="0" fontId="35" fillId="24" borderId="57" xfId="0" applyFont="1" applyFill="1" applyBorder="1" applyAlignment="1">
      <alignment horizontal="center" vertical="center" wrapText="1"/>
    </xf>
    <xf numFmtId="0" fontId="35" fillId="24" borderId="41" xfId="0" applyFont="1" applyFill="1" applyBorder="1" applyAlignment="1">
      <alignment horizontal="center" vertical="center" wrapText="1"/>
    </xf>
    <xf numFmtId="0" fontId="29" fillId="27" borderId="50" xfId="0" applyFont="1" applyFill="1" applyBorder="1" applyAlignment="1">
      <alignment horizontal="left"/>
    </xf>
    <xf numFmtId="0" fontId="29" fillId="27" borderId="18" xfId="0" applyFont="1" applyFill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center"/>
    </xf>
    <xf numFmtId="0" fontId="28" fillId="26" borderId="41" xfId="0" applyFont="1" applyFill="1" applyBorder="1" applyAlignment="1">
      <alignment horizontal="left" vertical="center" wrapText="1"/>
    </xf>
    <xf numFmtId="0" fontId="28" fillId="26" borderId="43" xfId="0" applyFont="1" applyFill="1" applyBorder="1" applyAlignment="1">
      <alignment horizontal="left" vertical="center" wrapText="1"/>
    </xf>
    <xf numFmtId="0" fontId="28" fillId="26" borderId="49" xfId="0" applyFont="1" applyFill="1" applyBorder="1" applyAlignment="1">
      <alignment horizontal="left" vertical="center" wrapText="1"/>
    </xf>
    <xf numFmtId="0" fontId="28" fillId="26" borderId="34" xfId="0" applyFont="1" applyFill="1" applyBorder="1" applyAlignment="1">
      <alignment horizontal="left" vertical="center" wrapText="1"/>
    </xf>
    <xf numFmtId="0" fontId="30" fillId="0" borderId="34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36" fillId="30" borderId="10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left" vertical="center"/>
    </xf>
    <xf numFmtId="0" fontId="36" fillId="25" borderId="10" xfId="0" applyFont="1" applyFill="1" applyBorder="1" applyAlignment="1">
      <alignment horizontal="left" vertical="center"/>
    </xf>
    <xf numFmtId="0" fontId="37" fillId="29" borderId="10" xfId="0" applyFont="1" applyFill="1" applyBorder="1" applyAlignment="1">
      <alignment horizontal="left" vertical="center"/>
    </xf>
    <xf numFmtId="0" fontId="36" fillId="28" borderId="0" xfId="0" applyFont="1" applyFill="1" applyAlignment="1">
      <alignment horizontal="center" vertical="center"/>
    </xf>
    <xf numFmtId="0" fontId="36" fillId="0" borderId="10" xfId="0" applyFont="1" applyFill="1" applyBorder="1" applyAlignment="1">
      <alignment horizontal="left" vertical="center"/>
    </xf>
    <xf numFmtId="0" fontId="34" fillId="28" borderId="10" xfId="0" applyFont="1" applyFill="1" applyBorder="1" applyAlignment="1">
      <alignment horizontal="center" vertical="center" wrapText="1"/>
    </xf>
    <xf numFmtId="3" fontId="34" fillId="28" borderId="10" xfId="0" applyNumberFormat="1" applyFont="1" applyFill="1" applyBorder="1" applyAlignment="1">
      <alignment horizontal="center" vertical="center" wrapText="1"/>
    </xf>
    <xf numFmtId="0" fontId="2" fillId="24" borderId="12" xfId="0" applyFont="1" applyFill="1" applyBorder="1" applyAlignment="1">
      <alignment horizontal="left" vertical="center"/>
    </xf>
    <xf numFmtId="0" fontId="2" fillId="24" borderId="19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center"/>
    </xf>
    <xf numFmtId="0" fontId="2" fillId="24" borderId="18" xfId="0" applyFont="1" applyFill="1" applyBorder="1" applyAlignment="1">
      <alignment horizontal="left" vertical="center"/>
    </xf>
    <xf numFmtId="3" fontId="2" fillId="0" borderId="23" xfId="0" applyNumberFormat="1" applyFont="1" applyFill="1" applyBorder="1" applyAlignment="1">
      <alignment horizontal="left" vertical="center"/>
    </xf>
    <xf numFmtId="3" fontId="2" fillId="0" borderId="47" xfId="0" applyNumberFormat="1" applyFont="1" applyFill="1" applyBorder="1" applyAlignment="1">
      <alignment horizontal="left" vertical="center"/>
    </xf>
    <xf numFmtId="3" fontId="2" fillId="0" borderId="48" xfId="0" applyNumberFormat="1" applyFont="1" applyFill="1" applyBorder="1" applyAlignment="1">
      <alignment horizontal="left" vertical="center"/>
    </xf>
    <xf numFmtId="3" fontId="2" fillId="0" borderId="28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27" xfId="0" applyNumberFormat="1" applyFont="1" applyFill="1" applyBorder="1" applyAlignment="1">
      <alignment horizontal="left" vertical="center"/>
    </xf>
    <xf numFmtId="3" fontId="2" fillId="0" borderId="20" xfId="0" applyNumberFormat="1" applyFont="1" applyFill="1" applyBorder="1" applyAlignment="1">
      <alignment horizontal="left" vertical="center"/>
    </xf>
    <xf numFmtId="3" fontId="2" fillId="0" borderId="43" xfId="0" applyNumberFormat="1" applyFont="1" applyFill="1" applyBorder="1" applyAlignment="1">
      <alignment horizontal="left" vertical="center"/>
    </xf>
    <xf numFmtId="3" fontId="2" fillId="0" borderId="49" xfId="0" applyNumberFormat="1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1" borderId="1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24" borderId="16" xfId="0" applyFont="1" applyFill="1" applyBorder="1" applyAlignment="1">
      <alignment horizontal="left" vertical="center"/>
    </xf>
    <xf numFmtId="0" fontId="2" fillId="0" borderId="5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24" borderId="36" xfId="0" applyFont="1" applyFill="1" applyBorder="1" applyAlignment="1">
      <alignment horizontal="left" vertical="center"/>
    </xf>
    <xf numFmtId="0" fontId="2" fillId="24" borderId="62" xfId="0" applyFont="1" applyFill="1" applyBorder="1" applyAlignment="1">
      <alignment horizontal="left" vertical="center"/>
    </xf>
    <xf numFmtId="0" fontId="2" fillId="24" borderId="3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8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top"/>
    </xf>
    <xf numFmtId="0" fontId="2" fillId="0" borderId="61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  <cellStyle name="Százalék" xfId="4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 enableFormatConditionsCalculation="0">
    <tabColor indexed="17"/>
  </sheetPr>
  <dimension ref="A1:P52"/>
  <sheetViews>
    <sheetView topLeftCell="A28" workbookViewId="0">
      <selection activeCell="P51" sqref="P51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19.7109375" style="63" customWidth="1"/>
    <col min="5" max="5" width="19.5703125" style="63" customWidth="1"/>
    <col min="6" max="6" width="17.5703125" style="63" customWidth="1"/>
    <col min="7" max="7" width="29.7109375" style="63" customWidth="1"/>
    <col min="8" max="8" width="14.7109375" style="63" hidden="1" customWidth="1"/>
    <col min="9" max="9" width="14.140625" style="63" hidden="1" customWidth="1"/>
    <col min="10" max="11" width="14.5703125" style="63" hidden="1" customWidth="1"/>
    <col min="12" max="12" width="13.7109375" style="63" hidden="1" customWidth="1"/>
    <col min="13" max="14" width="14.140625" style="63" hidden="1" customWidth="1"/>
    <col min="15" max="15" width="10.7109375" style="63" hidden="1" customWidth="1"/>
  </cols>
  <sheetData>
    <row r="1" spans="1:16" ht="21.75" customHeight="1" x14ac:dyDescent="0.2">
      <c r="A1" s="199" t="s">
        <v>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6" ht="28.5" customHeight="1" x14ac:dyDescent="0.2">
      <c r="A2" s="203" t="s">
        <v>22</v>
      </c>
      <c r="B2" s="204"/>
      <c r="C2" s="205"/>
      <c r="D2" s="216" t="s">
        <v>125</v>
      </c>
      <c r="E2" s="197"/>
      <c r="F2" s="197"/>
      <c r="G2" s="217"/>
      <c r="H2" s="196" t="s">
        <v>109</v>
      </c>
      <c r="I2" s="197"/>
      <c r="J2" s="197"/>
      <c r="K2" s="217"/>
      <c r="L2" s="196" t="s">
        <v>111</v>
      </c>
      <c r="M2" s="197"/>
      <c r="N2" s="197"/>
      <c r="O2" s="198"/>
      <c r="P2" s="75"/>
    </row>
    <row r="3" spans="1:16" s="64" customFormat="1" ht="36.75" customHeight="1" x14ac:dyDescent="0.2">
      <c r="A3" s="206"/>
      <c r="B3" s="207"/>
      <c r="C3" s="208"/>
      <c r="D3" s="121" t="s">
        <v>106</v>
      </c>
      <c r="E3" s="121" t="s">
        <v>107</v>
      </c>
      <c r="F3" s="121" t="s">
        <v>108</v>
      </c>
      <c r="G3" s="121" t="s">
        <v>100</v>
      </c>
      <c r="H3" s="125" t="s">
        <v>110</v>
      </c>
      <c r="I3" s="121" t="s">
        <v>107</v>
      </c>
      <c r="J3" s="121" t="s">
        <v>99</v>
      </c>
      <c r="K3" s="122" t="s">
        <v>100</v>
      </c>
      <c r="L3" s="123" t="s">
        <v>110</v>
      </c>
      <c r="M3" s="121" t="s">
        <v>107</v>
      </c>
      <c r="N3" s="121" t="s">
        <v>108</v>
      </c>
      <c r="O3" s="121" t="s">
        <v>100</v>
      </c>
      <c r="P3" s="174"/>
    </row>
    <row r="4" spans="1:16" s="64" customFormat="1" ht="21.75" customHeight="1" x14ac:dyDescent="0.2">
      <c r="A4" s="202" t="s">
        <v>23</v>
      </c>
      <c r="B4" s="72"/>
      <c r="C4" s="70" t="s">
        <v>62</v>
      </c>
      <c r="D4" s="71">
        <v>13331229</v>
      </c>
      <c r="E4" s="133">
        <f t="shared" ref="E4:E24" si="0">F4-D4</f>
        <v>67954</v>
      </c>
      <c r="F4" s="71">
        <v>13399183</v>
      </c>
      <c r="G4" s="71">
        <v>7000191</v>
      </c>
      <c r="H4" s="104">
        <v>0</v>
      </c>
      <c r="I4" s="71">
        <f>J4-H4</f>
        <v>0</v>
      </c>
      <c r="J4" s="71"/>
      <c r="K4" s="89"/>
      <c r="L4" s="94">
        <f>D4+H4</f>
        <v>13331229</v>
      </c>
      <c r="M4" s="71">
        <f>E4+I4</f>
        <v>67954</v>
      </c>
      <c r="N4" s="71">
        <f>F4+J4</f>
        <v>13399183</v>
      </c>
      <c r="O4" s="71">
        <f>G4+K4</f>
        <v>7000191</v>
      </c>
      <c r="P4" s="176">
        <f>+G4/F4</f>
        <v>0.52243416632193174</v>
      </c>
    </row>
    <row r="5" spans="1:16" ht="17.25" customHeight="1" x14ac:dyDescent="0.2">
      <c r="A5" s="202"/>
      <c r="B5" s="72"/>
      <c r="C5" s="70" t="s">
        <v>63</v>
      </c>
      <c r="D5" s="71"/>
      <c r="E5" s="133">
        <f t="shared" si="0"/>
        <v>0</v>
      </c>
      <c r="F5" s="71"/>
      <c r="G5" s="71"/>
      <c r="H5" s="104">
        <v>0</v>
      </c>
      <c r="I5" s="71">
        <f t="shared" ref="I5:I13" si="1">J5-H5</f>
        <v>0</v>
      </c>
      <c r="J5" s="71"/>
      <c r="K5" s="89"/>
      <c r="L5" s="94">
        <f t="shared" ref="L5:L13" si="2">D5+H5</f>
        <v>0</v>
      </c>
      <c r="M5" s="71">
        <f t="shared" ref="M5:M15" si="3">E5+I5</f>
        <v>0</v>
      </c>
      <c r="N5" s="71">
        <f t="shared" ref="N5:O29" si="4">F5+J5</f>
        <v>0</v>
      </c>
      <c r="O5" s="71">
        <f t="shared" ref="O5:O15" si="5">G5+K5</f>
        <v>0</v>
      </c>
      <c r="P5" s="176"/>
    </row>
    <row r="6" spans="1:16" ht="25.5" x14ac:dyDescent="0.2">
      <c r="A6" s="202"/>
      <c r="B6" s="72"/>
      <c r="C6" s="70" t="s">
        <v>64</v>
      </c>
      <c r="D6" s="71">
        <v>15833185</v>
      </c>
      <c r="E6" s="133">
        <f t="shared" si="0"/>
        <v>0</v>
      </c>
      <c r="F6" s="71">
        <v>15833185</v>
      </c>
      <c r="G6" s="71">
        <v>8233257</v>
      </c>
      <c r="H6" s="104">
        <v>0</v>
      </c>
      <c r="I6" s="71">
        <f t="shared" si="1"/>
        <v>0</v>
      </c>
      <c r="J6" s="71"/>
      <c r="K6" s="89"/>
      <c r="L6" s="94">
        <f t="shared" si="2"/>
        <v>15833185</v>
      </c>
      <c r="M6" s="71">
        <f t="shared" si="3"/>
        <v>0</v>
      </c>
      <c r="N6" s="71">
        <f t="shared" si="4"/>
        <v>15833185</v>
      </c>
      <c r="O6" s="71">
        <f t="shared" si="5"/>
        <v>8233257</v>
      </c>
      <c r="P6" s="176">
        <f t="shared" ref="P6:P50" si="6">+G6/F6</f>
        <v>0.5200000505267891</v>
      </c>
    </row>
    <row r="7" spans="1:16" x14ac:dyDescent="0.2">
      <c r="A7" s="202"/>
      <c r="B7" s="72"/>
      <c r="C7" s="70" t="s">
        <v>65</v>
      </c>
      <c r="D7" s="71">
        <v>2323200</v>
      </c>
      <c r="E7" s="133">
        <f t="shared" si="0"/>
        <v>0</v>
      </c>
      <c r="F7" s="71">
        <v>2323200</v>
      </c>
      <c r="G7" s="71">
        <v>1208064</v>
      </c>
      <c r="H7" s="104">
        <v>0</v>
      </c>
      <c r="I7" s="71">
        <f t="shared" si="1"/>
        <v>0</v>
      </c>
      <c r="J7" s="71"/>
      <c r="K7" s="89"/>
      <c r="L7" s="94">
        <f t="shared" si="2"/>
        <v>2323200</v>
      </c>
      <c r="M7" s="71">
        <f>E7+I7</f>
        <v>0</v>
      </c>
      <c r="N7" s="71">
        <f t="shared" si="4"/>
        <v>2323200</v>
      </c>
      <c r="O7" s="71">
        <f t="shared" si="5"/>
        <v>1208064</v>
      </c>
      <c r="P7" s="176">
        <f t="shared" si="6"/>
        <v>0.52</v>
      </c>
    </row>
    <row r="8" spans="1:16" ht="14.25" customHeight="1" x14ac:dyDescent="0.2">
      <c r="A8" s="202"/>
      <c r="B8" s="72"/>
      <c r="C8" s="70" t="s">
        <v>120</v>
      </c>
      <c r="D8" s="71"/>
      <c r="E8" s="133">
        <f t="shared" si="0"/>
        <v>0</v>
      </c>
      <c r="F8" s="71"/>
      <c r="G8" s="71"/>
      <c r="H8" s="104"/>
      <c r="I8" s="71"/>
      <c r="J8" s="71"/>
      <c r="K8" s="89"/>
      <c r="L8" s="94"/>
      <c r="M8" s="71"/>
      <c r="N8" s="71">
        <f t="shared" si="4"/>
        <v>0</v>
      </c>
      <c r="O8" s="71">
        <f t="shared" si="5"/>
        <v>0</v>
      </c>
      <c r="P8" s="176"/>
    </row>
    <row r="9" spans="1:16" ht="14.25" customHeight="1" x14ac:dyDescent="0.2">
      <c r="A9" s="202"/>
      <c r="B9" s="72"/>
      <c r="C9" s="70" t="s">
        <v>101</v>
      </c>
      <c r="D9" s="71">
        <v>0</v>
      </c>
      <c r="E9" s="133">
        <f t="shared" si="0"/>
        <v>614136</v>
      </c>
      <c r="F9" s="71">
        <v>614136</v>
      </c>
      <c r="G9" s="71">
        <v>614136</v>
      </c>
      <c r="H9" s="104"/>
      <c r="I9" s="71"/>
      <c r="J9" s="71"/>
      <c r="K9" s="89"/>
      <c r="L9" s="94"/>
      <c r="M9" s="71">
        <f t="shared" si="3"/>
        <v>614136</v>
      </c>
      <c r="N9" s="71">
        <f t="shared" si="4"/>
        <v>614136</v>
      </c>
      <c r="O9" s="71">
        <f t="shared" si="5"/>
        <v>614136</v>
      </c>
      <c r="P9" s="176">
        <f t="shared" si="6"/>
        <v>1</v>
      </c>
    </row>
    <row r="10" spans="1:16" ht="14.25" customHeight="1" x14ac:dyDescent="0.2">
      <c r="A10" s="202"/>
      <c r="B10" s="209" t="s">
        <v>66</v>
      </c>
      <c r="C10" s="209"/>
      <c r="D10" s="78">
        <f>SUM(D4:D9)</f>
        <v>31487614</v>
      </c>
      <c r="E10" s="78">
        <f t="shared" si="0"/>
        <v>682090</v>
      </c>
      <c r="F10" s="78">
        <f t="shared" ref="F10:K10" si="7">SUM(F4:F9)</f>
        <v>32169704</v>
      </c>
      <c r="G10" s="78">
        <f t="shared" si="7"/>
        <v>17055648</v>
      </c>
      <c r="H10" s="134">
        <f t="shared" si="7"/>
        <v>0</v>
      </c>
      <c r="I10" s="78">
        <f t="shared" si="7"/>
        <v>0</v>
      </c>
      <c r="J10" s="78">
        <f t="shared" si="7"/>
        <v>0</v>
      </c>
      <c r="K10" s="90">
        <f t="shared" si="7"/>
        <v>0</v>
      </c>
      <c r="L10" s="96">
        <f>D10+H10</f>
        <v>31487614</v>
      </c>
      <c r="M10" s="96">
        <f>E10+I10</f>
        <v>682090</v>
      </c>
      <c r="N10" s="78">
        <f t="shared" si="4"/>
        <v>32169704</v>
      </c>
      <c r="O10" s="78">
        <f>G10+K10</f>
        <v>17055648</v>
      </c>
      <c r="P10" s="176">
        <f t="shared" si="6"/>
        <v>0.53017733703735659</v>
      </c>
    </row>
    <row r="11" spans="1:16" ht="18" customHeight="1" x14ac:dyDescent="0.2">
      <c r="A11" s="202"/>
      <c r="B11" s="73"/>
      <c r="C11" s="87" t="s">
        <v>121</v>
      </c>
      <c r="D11" s="74">
        <v>76800</v>
      </c>
      <c r="E11" s="133">
        <f t="shared" si="0"/>
        <v>0</v>
      </c>
      <c r="F11" s="74">
        <v>76800</v>
      </c>
      <c r="G11" s="74">
        <v>887929</v>
      </c>
      <c r="H11" s="135">
        <v>0</v>
      </c>
      <c r="I11" s="71">
        <f t="shared" si="1"/>
        <v>0</v>
      </c>
      <c r="J11" s="74"/>
      <c r="K11" s="102"/>
      <c r="L11" s="94">
        <f t="shared" si="2"/>
        <v>76800</v>
      </c>
      <c r="M11" s="71">
        <f t="shared" si="3"/>
        <v>0</v>
      </c>
      <c r="N11" s="71">
        <f t="shared" si="4"/>
        <v>76800</v>
      </c>
      <c r="O11" s="71">
        <f t="shared" si="5"/>
        <v>887929</v>
      </c>
      <c r="P11" s="176">
        <f t="shared" si="6"/>
        <v>11.561575520833333</v>
      </c>
    </row>
    <row r="12" spans="1:16" x14ac:dyDescent="0.2">
      <c r="A12" s="202"/>
      <c r="B12" s="73"/>
      <c r="C12" s="67"/>
      <c r="D12" s="74"/>
      <c r="E12" s="133">
        <f t="shared" si="0"/>
        <v>0</v>
      </c>
      <c r="F12" s="74"/>
      <c r="G12" s="74"/>
      <c r="H12" s="135">
        <v>0</v>
      </c>
      <c r="I12" s="71">
        <f t="shared" si="1"/>
        <v>0</v>
      </c>
      <c r="J12" s="74"/>
      <c r="K12" s="102"/>
      <c r="L12" s="94">
        <f t="shared" si="2"/>
        <v>0</v>
      </c>
      <c r="M12" s="71">
        <f t="shared" si="3"/>
        <v>0</v>
      </c>
      <c r="N12" s="71">
        <f t="shared" si="4"/>
        <v>0</v>
      </c>
      <c r="O12" s="71">
        <f t="shared" si="5"/>
        <v>0</v>
      </c>
      <c r="P12" s="176"/>
    </row>
    <row r="13" spans="1:16" x14ac:dyDescent="0.2">
      <c r="A13" s="202"/>
      <c r="B13" s="73"/>
      <c r="C13" s="67"/>
      <c r="D13" s="74"/>
      <c r="E13" s="133">
        <f t="shared" si="0"/>
        <v>0</v>
      </c>
      <c r="F13" s="74"/>
      <c r="G13" s="74"/>
      <c r="H13" s="135">
        <v>0</v>
      </c>
      <c r="I13" s="71">
        <f t="shared" si="1"/>
        <v>0</v>
      </c>
      <c r="J13" s="74"/>
      <c r="K13" s="102"/>
      <c r="L13" s="94">
        <f t="shared" si="2"/>
        <v>0</v>
      </c>
      <c r="M13" s="71">
        <f t="shared" si="3"/>
        <v>0</v>
      </c>
      <c r="N13" s="71">
        <f t="shared" si="4"/>
        <v>0</v>
      </c>
      <c r="O13" s="71">
        <f t="shared" si="5"/>
        <v>0</v>
      </c>
      <c r="P13" s="176"/>
    </row>
    <row r="14" spans="1:16" x14ac:dyDescent="0.2">
      <c r="A14" s="202"/>
      <c r="B14" s="73"/>
      <c r="C14" s="87"/>
      <c r="D14" s="74"/>
      <c r="E14" s="133">
        <f t="shared" si="0"/>
        <v>0</v>
      </c>
      <c r="F14" s="74"/>
      <c r="G14" s="74"/>
      <c r="H14" s="135">
        <v>0</v>
      </c>
      <c r="I14" s="71">
        <f>J14-H14</f>
        <v>0</v>
      </c>
      <c r="J14" s="74"/>
      <c r="K14" s="102"/>
      <c r="L14" s="94">
        <f>D14+H14</f>
        <v>0</v>
      </c>
      <c r="M14" s="71">
        <f t="shared" si="3"/>
        <v>0</v>
      </c>
      <c r="N14" s="71">
        <f t="shared" si="4"/>
        <v>0</v>
      </c>
      <c r="O14" s="71">
        <f t="shared" si="5"/>
        <v>0</v>
      </c>
      <c r="P14" s="176"/>
    </row>
    <row r="15" spans="1:16" x14ac:dyDescent="0.2">
      <c r="A15" s="202"/>
      <c r="B15" s="73"/>
      <c r="C15" s="88"/>
      <c r="D15" s="74"/>
      <c r="E15" s="133">
        <f t="shared" si="0"/>
        <v>0</v>
      </c>
      <c r="F15" s="74"/>
      <c r="G15" s="74"/>
      <c r="H15" s="135">
        <v>0</v>
      </c>
      <c r="I15" s="71">
        <f>J15-H15</f>
        <v>0</v>
      </c>
      <c r="J15" s="74"/>
      <c r="K15" s="102"/>
      <c r="L15" s="94">
        <f>D15+H15</f>
        <v>0</v>
      </c>
      <c r="M15" s="71">
        <f t="shared" si="3"/>
        <v>0</v>
      </c>
      <c r="N15" s="71">
        <f t="shared" si="4"/>
        <v>0</v>
      </c>
      <c r="O15" s="71">
        <f t="shared" si="5"/>
        <v>0</v>
      </c>
      <c r="P15" s="176"/>
    </row>
    <row r="16" spans="1:16" x14ac:dyDescent="0.2">
      <c r="A16" s="202"/>
      <c r="B16" s="209" t="s">
        <v>72</v>
      </c>
      <c r="C16" s="209"/>
      <c r="D16" s="78">
        <f>SUM(D11:D15)</f>
        <v>76800</v>
      </c>
      <c r="E16" s="78">
        <f>SUM(E11:E15)</f>
        <v>0</v>
      </c>
      <c r="F16" s="78">
        <f t="shared" ref="F16:K16" si="8">SUM(F11:F15)</f>
        <v>76800</v>
      </c>
      <c r="G16" s="78">
        <f t="shared" si="8"/>
        <v>887929</v>
      </c>
      <c r="H16" s="134">
        <f t="shared" si="8"/>
        <v>0</v>
      </c>
      <c r="I16" s="78">
        <f t="shared" si="8"/>
        <v>0</v>
      </c>
      <c r="J16" s="78">
        <f t="shared" si="8"/>
        <v>0</v>
      </c>
      <c r="K16" s="90">
        <f t="shared" si="8"/>
        <v>0</v>
      </c>
      <c r="L16" s="96">
        <f>D16+H16</f>
        <v>76800</v>
      </c>
      <c r="M16" s="96">
        <f>E16+I16</f>
        <v>0</v>
      </c>
      <c r="N16" s="78">
        <f t="shared" si="4"/>
        <v>76800</v>
      </c>
      <c r="O16" s="78">
        <f t="shared" ref="O16:O21" si="9">G16+K16</f>
        <v>887929</v>
      </c>
      <c r="P16" s="176">
        <f t="shared" si="6"/>
        <v>11.561575520833333</v>
      </c>
    </row>
    <row r="17" spans="1:16" s="64" customFormat="1" ht="18.75" customHeight="1" x14ac:dyDescent="0.2">
      <c r="A17" s="202"/>
      <c r="B17" s="211" t="s">
        <v>73</v>
      </c>
      <c r="C17" s="211"/>
      <c r="D17" s="77">
        <f>D10+D16</f>
        <v>31564414</v>
      </c>
      <c r="E17" s="77">
        <f>E10+E16</f>
        <v>682090</v>
      </c>
      <c r="F17" s="77">
        <f>F10+F16</f>
        <v>32246504</v>
      </c>
      <c r="G17" s="77">
        <f>G10+G16</f>
        <v>17943577</v>
      </c>
      <c r="H17" s="105">
        <f>H10+H16</f>
        <v>0</v>
      </c>
      <c r="I17" s="77">
        <f t="shared" ref="I17:I27" si="10">J17-H17</f>
        <v>0</v>
      </c>
      <c r="J17" s="77"/>
      <c r="K17" s="91"/>
      <c r="L17" s="97">
        <f t="shared" ref="L17:M32" si="11">D17+H17</f>
        <v>31564414</v>
      </c>
      <c r="M17" s="77">
        <f>E17+I17</f>
        <v>682090</v>
      </c>
      <c r="N17" s="77">
        <f t="shared" si="4"/>
        <v>32246504</v>
      </c>
      <c r="O17" s="77">
        <f t="shared" si="9"/>
        <v>17943577</v>
      </c>
      <c r="P17" s="176">
        <f t="shared" si="6"/>
        <v>0.55645030543466045</v>
      </c>
    </row>
    <row r="18" spans="1:16" s="68" customFormat="1" ht="22.5" customHeight="1" x14ac:dyDescent="0.2">
      <c r="A18" s="85"/>
      <c r="B18" s="73"/>
      <c r="C18" s="87"/>
      <c r="D18" s="74"/>
      <c r="E18" s="133">
        <f t="shared" si="0"/>
        <v>0</v>
      </c>
      <c r="F18" s="74"/>
      <c r="G18" s="74"/>
      <c r="H18" s="135">
        <v>0</v>
      </c>
      <c r="I18" s="71">
        <f t="shared" si="10"/>
        <v>0</v>
      </c>
      <c r="J18" s="74"/>
      <c r="K18" s="102"/>
      <c r="L18" s="94">
        <f t="shared" si="11"/>
        <v>0</v>
      </c>
      <c r="M18" s="71">
        <f t="shared" si="11"/>
        <v>0</v>
      </c>
      <c r="N18" s="71">
        <f t="shared" si="4"/>
        <v>0</v>
      </c>
      <c r="O18" s="71">
        <f t="shared" si="9"/>
        <v>0</v>
      </c>
      <c r="P18" s="176"/>
    </row>
    <row r="19" spans="1:16" x14ac:dyDescent="0.2">
      <c r="A19" s="85"/>
      <c r="B19" s="218" t="s">
        <v>102</v>
      </c>
      <c r="C19" s="211"/>
      <c r="D19" s="77">
        <f>D18</f>
        <v>0</v>
      </c>
      <c r="E19" s="77">
        <f>E18</f>
        <v>0</v>
      </c>
      <c r="F19" s="77">
        <f>F18</f>
        <v>0</v>
      </c>
      <c r="G19" s="77">
        <f>G18</f>
        <v>0</v>
      </c>
      <c r="H19" s="105">
        <f>H12+H18</f>
        <v>0</v>
      </c>
      <c r="I19" s="77">
        <f>J19-H19</f>
        <v>0</v>
      </c>
      <c r="J19" s="77"/>
      <c r="K19" s="91"/>
      <c r="L19" s="97">
        <f>D19+H19</f>
        <v>0</v>
      </c>
      <c r="M19" s="77">
        <f>E19+I19</f>
        <v>0</v>
      </c>
      <c r="N19" s="77">
        <f t="shared" si="4"/>
        <v>0</v>
      </c>
      <c r="O19" s="77">
        <f t="shared" si="9"/>
        <v>0</v>
      </c>
      <c r="P19" s="176"/>
    </row>
    <row r="20" spans="1:16" s="68" customFormat="1" ht="22.5" customHeight="1" x14ac:dyDescent="0.2">
      <c r="A20" s="85"/>
      <c r="B20" s="210" t="s">
        <v>103</v>
      </c>
      <c r="C20" s="209"/>
      <c r="D20" s="78"/>
      <c r="E20" s="78">
        <f t="shared" si="0"/>
        <v>0</v>
      </c>
      <c r="F20" s="78">
        <v>0</v>
      </c>
      <c r="G20" s="78">
        <v>0</v>
      </c>
      <c r="H20" s="134">
        <v>0</v>
      </c>
      <c r="I20" s="78">
        <f>J20-H20</f>
        <v>0</v>
      </c>
      <c r="J20" s="78"/>
      <c r="K20" s="90"/>
      <c r="L20" s="96">
        <f>D20+H20</f>
        <v>0</v>
      </c>
      <c r="M20" s="96">
        <f>E20+I20</f>
        <v>0</v>
      </c>
      <c r="N20" s="78">
        <f t="shared" si="4"/>
        <v>0</v>
      </c>
      <c r="O20" s="78">
        <f t="shared" si="9"/>
        <v>0</v>
      </c>
      <c r="P20" s="176"/>
    </row>
    <row r="21" spans="1:16" s="64" customFormat="1" x14ac:dyDescent="0.2">
      <c r="A21" s="202" t="s">
        <v>24</v>
      </c>
      <c r="B21" s="210" t="s">
        <v>140</v>
      </c>
      <c r="C21" s="209"/>
      <c r="D21" s="78">
        <v>5400000</v>
      </c>
      <c r="E21" s="78">
        <f t="shared" si="0"/>
        <v>0</v>
      </c>
      <c r="F21" s="78">
        <v>5400000</v>
      </c>
      <c r="G21" s="78">
        <v>2861768</v>
      </c>
      <c r="H21" s="134">
        <v>0</v>
      </c>
      <c r="I21" s="78">
        <f t="shared" si="10"/>
        <v>0</v>
      </c>
      <c r="J21" s="78"/>
      <c r="K21" s="90"/>
      <c r="L21" s="96">
        <f t="shared" si="11"/>
        <v>5400000</v>
      </c>
      <c r="M21" s="96">
        <f>E21+I21</f>
        <v>0</v>
      </c>
      <c r="N21" s="78">
        <f t="shared" si="4"/>
        <v>5400000</v>
      </c>
      <c r="O21" s="78">
        <f t="shared" si="9"/>
        <v>2861768</v>
      </c>
      <c r="P21" s="176">
        <f t="shared" si="6"/>
        <v>0.529957037037037</v>
      </c>
    </row>
    <row r="22" spans="1:16" s="64" customFormat="1" x14ac:dyDescent="0.2">
      <c r="A22" s="202"/>
      <c r="B22" s="72" t="s">
        <v>23</v>
      </c>
      <c r="C22" s="70" t="s">
        <v>60</v>
      </c>
      <c r="D22" s="71">
        <v>21000000</v>
      </c>
      <c r="E22" s="133">
        <f t="shared" si="0"/>
        <v>0</v>
      </c>
      <c r="F22" s="71">
        <v>21000000</v>
      </c>
      <c r="G22" s="71">
        <v>16661055</v>
      </c>
      <c r="H22" s="104">
        <v>0</v>
      </c>
      <c r="I22" s="71">
        <f t="shared" si="10"/>
        <v>0</v>
      </c>
      <c r="J22" s="71"/>
      <c r="K22" s="89"/>
      <c r="L22" s="94">
        <f t="shared" si="11"/>
        <v>21000000</v>
      </c>
      <c r="M22" s="71">
        <f t="shared" si="11"/>
        <v>0</v>
      </c>
      <c r="N22" s="71">
        <f t="shared" si="4"/>
        <v>21000000</v>
      </c>
      <c r="O22" s="71">
        <f t="shared" si="4"/>
        <v>16661055</v>
      </c>
      <c r="P22" s="176">
        <f t="shared" si="6"/>
        <v>0.79338357142857141</v>
      </c>
    </row>
    <row r="23" spans="1:16" x14ac:dyDescent="0.2">
      <c r="A23" s="202"/>
      <c r="B23" s="72" t="s">
        <v>24</v>
      </c>
      <c r="C23" s="70" t="s">
        <v>67</v>
      </c>
      <c r="D23" s="71">
        <v>6000000</v>
      </c>
      <c r="E23" s="133">
        <f t="shared" si="0"/>
        <v>0</v>
      </c>
      <c r="F23" s="71">
        <v>6000000</v>
      </c>
      <c r="G23" s="71">
        <v>3164201</v>
      </c>
      <c r="H23" s="104">
        <v>0</v>
      </c>
      <c r="I23" s="71">
        <f t="shared" si="10"/>
        <v>0</v>
      </c>
      <c r="J23" s="71"/>
      <c r="K23" s="89"/>
      <c r="L23" s="94">
        <f t="shared" si="11"/>
        <v>6000000</v>
      </c>
      <c r="M23" s="71">
        <f t="shared" si="11"/>
        <v>0</v>
      </c>
      <c r="N23" s="71">
        <f t="shared" si="4"/>
        <v>6000000</v>
      </c>
      <c r="O23" s="71">
        <f t="shared" si="4"/>
        <v>3164201</v>
      </c>
      <c r="P23" s="176">
        <f t="shared" si="6"/>
        <v>0.52736683333333334</v>
      </c>
    </row>
    <row r="24" spans="1:16" x14ac:dyDescent="0.2">
      <c r="A24" s="202"/>
      <c r="B24" s="72" t="s">
        <v>25</v>
      </c>
      <c r="C24" s="70"/>
      <c r="D24" s="71"/>
      <c r="E24" s="133">
        <f t="shared" si="0"/>
        <v>0</v>
      </c>
      <c r="F24" s="71"/>
      <c r="G24" s="71"/>
      <c r="H24" s="104">
        <v>0</v>
      </c>
      <c r="I24" s="71">
        <f t="shared" si="10"/>
        <v>0</v>
      </c>
      <c r="J24" s="71"/>
      <c r="K24" s="89"/>
      <c r="L24" s="94">
        <f t="shared" si="11"/>
        <v>0</v>
      </c>
      <c r="M24" s="71">
        <f t="shared" si="11"/>
        <v>0</v>
      </c>
      <c r="N24" s="71">
        <f t="shared" si="4"/>
        <v>0</v>
      </c>
      <c r="O24" s="71">
        <f t="shared" si="4"/>
        <v>0</v>
      </c>
      <c r="P24" s="176"/>
    </row>
    <row r="25" spans="1:16" x14ac:dyDescent="0.2">
      <c r="A25" s="202"/>
      <c r="B25" s="209" t="s">
        <v>95</v>
      </c>
      <c r="C25" s="209"/>
      <c r="D25" s="78">
        <f>SUM(D22:D24)</f>
        <v>27000000</v>
      </c>
      <c r="E25" s="78">
        <f t="shared" ref="E25:E27" si="12">F25-D25</f>
        <v>0</v>
      </c>
      <c r="F25" s="78">
        <v>27000000</v>
      </c>
      <c r="G25" s="78">
        <v>19825256</v>
      </c>
      <c r="H25" s="134">
        <f>SUM(H22:H24)</f>
        <v>0</v>
      </c>
      <c r="I25" s="78">
        <f t="shared" si="10"/>
        <v>0</v>
      </c>
      <c r="J25" s="78"/>
      <c r="K25" s="90"/>
      <c r="L25" s="96">
        <f t="shared" si="11"/>
        <v>27000000</v>
      </c>
      <c r="M25" s="96">
        <f>E25+I25</f>
        <v>0</v>
      </c>
      <c r="N25" s="78">
        <f t="shared" si="4"/>
        <v>27000000</v>
      </c>
      <c r="O25" s="78">
        <f>G25+K25</f>
        <v>19825256</v>
      </c>
      <c r="P25" s="176">
        <f t="shared" si="6"/>
        <v>0.73426874074074078</v>
      </c>
    </row>
    <row r="26" spans="1:16" ht="17.25" customHeight="1" x14ac:dyDescent="0.2">
      <c r="A26" s="202"/>
      <c r="B26" s="209" t="s">
        <v>61</v>
      </c>
      <c r="C26" s="209"/>
      <c r="D26" s="78">
        <v>200000</v>
      </c>
      <c r="E26" s="78">
        <f t="shared" si="12"/>
        <v>0</v>
      </c>
      <c r="F26" s="78">
        <v>200000</v>
      </c>
      <c r="G26" s="78">
        <v>27664</v>
      </c>
      <c r="H26" s="134">
        <v>0</v>
      </c>
      <c r="I26" s="78">
        <f t="shared" si="10"/>
        <v>0</v>
      </c>
      <c r="J26" s="78"/>
      <c r="K26" s="90"/>
      <c r="L26" s="96">
        <f t="shared" si="11"/>
        <v>200000</v>
      </c>
      <c r="M26" s="96">
        <f>E26+I26</f>
        <v>0</v>
      </c>
      <c r="N26" s="78">
        <f t="shared" si="4"/>
        <v>200000</v>
      </c>
      <c r="O26" s="78">
        <f>G26+K26</f>
        <v>27664</v>
      </c>
      <c r="P26" s="176">
        <f t="shared" si="6"/>
        <v>0.13832</v>
      </c>
    </row>
    <row r="27" spans="1:16" s="64" customFormat="1" ht="18.75" customHeight="1" x14ac:dyDescent="0.2">
      <c r="A27" s="202"/>
      <c r="B27" s="211" t="s">
        <v>68</v>
      </c>
      <c r="C27" s="211"/>
      <c r="D27" s="77">
        <f>D21+D25+D26+D20</f>
        <v>32600000</v>
      </c>
      <c r="E27" s="77">
        <f t="shared" si="12"/>
        <v>0</v>
      </c>
      <c r="F27" s="77">
        <f>F21+F25+F26+F20</f>
        <v>32600000</v>
      </c>
      <c r="G27" s="77">
        <f>G21+G25+G26+G20</f>
        <v>22714688</v>
      </c>
      <c r="H27" s="105">
        <f>H21+H25+H26</f>
        <v>0</v>
      </c>
      <c r="I27" s="77">
        <f t="shared" si="10"/>
        <v>0</v>
      </c>
      <c r="J27" s="77"/>
      <c r="K27" s="91">
        <v>0</v>
      </c>
      <c r="L27" s="97">
        <f t="shared" si="11"/>
        <v>32600000</v>
      </c>
      <c r="M27" s="77">
        <f>E27+I27</f>
        <v>0</v>
      </c>
      <c r="N27" s="77">
        <f t="shared" si="4"/>
        <v>32600000</v>
      </c>
      <c r="O27" s="77">
        <f>G27+K27</f>
        <v>22714688</v>
      </c>
      <c r="P27" s="176">
        <f t="shared" si="6"/>
        <v>0.69676957055214728</v>
      </c>
    </row>
    <row r="28" spans="1:16" s="68" customFormat="1" ht="18" customHeight="1" x14ac:dyDescent="0.2">
      <c r="A28" s="202" t="s">
        <v>25</v>
      </c>
      <c r="B28" s="75"/>
      <c r="C28" s="70" t="s">
        <v>113</v>
      </c>
      <c r="D28" s="71">
        <v>7876000</v>
      </c>
      <c r="E28" s="71">
        <f t="shared" ref="E28:E40" si="13">F28-D28</f>
        <v>0</v>
      </c>
      <c r="F28" s="71">
        <v>7876000</v>
      </c>
      <c r="G28" s="71">
        <v>7542678</v>
      </c>
      <c r="H28" s="104">
        <v>0</v>
      </c>
      <c r="I28" s="71">
        <f>J28-H28</f>
        <v>0</v>
      </c>
      <c r="J28" s="71"/>
      <c r="K28" s="89"/>
      <c r="L28" s="94">
        <f t="shared" ref="L28:M40" si="14">D28+H28</f>
        <v>7876000</v>
      </c>
      <c r="M28" s="71">
        <f t="shared" si="11"/>
        <v>0</v>
      </c>
      <c r="N28" s="71">
        <f t="shared" ref="N28:O40" si="15">F28+J28</f>
        <v>7876000</v>
      </c>
      <c r="O28" s="71">
        <f t="shared" si="4"/>
        <v>7542678</v>
      </c>
      <c r="P28" s="176">
        <f t="shared" si="6"/>
        <v>0.95767877094972065</v>
      </c>
    </row>
    <row r="29" spans="1:16" x14ac:dyDescent="0.2">
      <c r="A29" s="202"/>
      <c r="B29" s="75"/>
      <c r="C29" s="70" t="s">
        <v>122</v>
      </c>
      <c r="D29" s="71">
        <v>7400000</v>
      </c>
      <c r="E29" s="71">
        <f t="shared" si="13"/>
        <v>0</v>
      </c>
      <c r="F29" s="71">
        <v>7400000</v>
      </c>
      <c r="G29" s="71">
        <v>310078</v>
      </c>
      <c r="H29" s="104"/>
      <c r="I29" s="71"/>
      <c r="J29" s="71"/>
      <c r="K29" s="89"/>
      <c r="L29" s="94">
        <f t="shared" si="14"/>
        <v>7400000</v>
      </c>
      <c r="M29" s="71">
        <f t="shared" si="11"/>
        <v>0</v>
      </c>
      <c r="N29" s="71">
        <f t="shared" si="15"/>
        <v>7400000</v>
      </c>
      <c r="O29" s="71">
        <f t="shared" si="4"/>
        <v>310078</v>
      </c>
      <c r="P29" s="176">
        <f t="shared" si="6"/>
        <v>4.1902432432432433E-2</v>
      </c>
    </row>
    <row r="30" spans="1:16" x14ac:dyDescent="0.2">
      <c r="A30" s="202"/>
      <c r="B30" s="75"/>
      <c r="C30" s="110" t="s">
        <v>114</v>
      </c>
      <c r="D30" s="71"/>
      <c r="E30" s="71">
        <f t="shared" si="13"/>
        <v>0</v>
      </c>
      <c r="F30" s="71"/>
      <c r="G30" s="71"/>
      <c r="H30" s="104"/>
      <c r="I30" s="71"/>
      <c r="J30" s="71"/>
      <c r="K30" s="89"/>
      <c r="L30" s="94">
        <f t="shared" si="14"/>
        <v>0</v>
      </c>
      <c r="M30" s="71">
        <f t="shared" si="11"/>
        <v>0</v>
      </c>
      <c r="N30" s="71">
        <f t="shared" si="15"/>
        <v>0</v>
      </c>
      <c r="O30" s="71">
        <f t="shared" si="15"/>
        <v>0</v>
      </c>
      <c r="P30" s="176"/>
    </row>
    <row r="31" spans="1:16" x14ac:dyDescent="0.2">
      <c r="A31" s="202"/>
      <c r="B31" s="75"/>
      <c r="C31" s="110" t="s">
        <v>115</v>
      </c>
      <c r="D31" s="71">
        <v>1968504</v>
      </c>
      <c r="E31" s="71">
        <f t="shared" si="13"/>
        <v>0</v>
      </c>
      <c r="F31" s="71">
        <v>1968504</v>
      </c>
      <c r="G31" s="71">
        <v>275259</v>
      </c>
      <c r="H31" s="104"/>
      <c r="I31" s="71"/>
      <c r="J31" s="71"/>
      <c r="K31" s="89"/>
      <c r="L31" s="94">
        <f t="shared" si="14"/>
        <v>1968504</v>
      </c>
      <c r="M31" s="71">
        <f t="shared" si="11"/>
        <v>0</v>
      </c>
      <c r="N31" s="71">
        <f t="shared" si="15"/>
        <v>1968504</v>
      </c>
      <c r="O31" s="71">
        <f t="shared" si="15"/>
        <v>275259</v>
      </c>
      <c r="P31" s="176">
        <f t="shared" si="6"/>
        <v>0.13983156752538983</v>
      </c>
    </row>
    <row r="32" spans="1:16" x14ac:dyDescent="0.2">
      <c r="A32" s="202"/>
      <c r="B32" s="75"/>
      <c r="C32" s="70" t="s">
        <v>70</v>
      </c>
      <c r="D32" s="71">
        <v>531496</v>
      </c>
      <c r="E32" s="71">
        <f t="shared" si="13"/>
        <v>0</v>
      </c>
      <c r="F32" s="71">
        <v>531496</v>
      </c>
      <c r="G32" s="71">
        <v>409287</v>
      </c>
      <c r="H32" s="104"/>
      <c r="I32" s="71"/>
      <c r="J32" s="71"/>
      <c r="K32" s="89"/>
      <c r="L32" s="94">
        <f t="shared" si="14"/>
        <v>531496</v>
      </c>
      <c r="M32" s="71">
        <f t="shared" si="11"/>
        <v>0</v>
      </c>
      <c r="N32" s="71">
        <f t="shared" si="15"/>
        <v>531496</v>
      </c>
      <c r="O32" s="71">
        <f t="shared" si="15"/>
        <v>409287</v>
      </c>
      <c r="P32" s="176">
        <f t="shared" si="6"/>
        <v>0.77006600237819289</v>
      </c>
    </row>
    <row r="33" spans="1:16" x14ac:dyDescent="0.2">
      <c r="A33" s="202"/>
      <c r="B33" s="75"/>
      <c r="C33" s="70" t="s">
        <v>71</v>
      </c>
      <c r="D33" s="71">
        <v>0</v>
      </c>
      <c r="E33" s="71">
        <f t="shared" si="13"/>
        <v>0</v>
      </c>
      <c r="F33" s="71">
        <v>0</v>
      </c>
      <c r="G33" s="71">
        <v>36000</v>
      </c>
      <c r="H33" s="104"/>
      <c r="I33" s="71"/>
      <c r="J33" s="71"/>
      <c r="K33" s="89"/>
      <c r="L33" s="94">
        <f t="shared" si="14"/>
        <v>0</v>
      </c>
      <c r="M33" s="71">
        <f t="shared" si="14"/>
        <v>0</v>
      </c>
      <c r="N33" s="71">
        <f t="shared" si="15"/>
        <v>0</v>
      </c>
      <c r="O33" s="71">
        <f t="shared" si="15"/>
        <v>36000</v>
      </c>
      <c r="P33" s="176"/>
    </row>
    <row r="34" spans="1:16" x14ac:dyDescent="0.2">
      <c r="A34" s="202"/>
      <c r="B34" s="76"/>
      <c r="C34" s="70" t="s">
        <v>57</v>
      </c>
      <c r="D34" s="71"/>
      <c r="E34" s="71">
        <f t="shared" si="13"/>
        <v>0</v>
      </c>
      <c r="F34" s="71"/>
      <c r="G34" s="71"/>
      <c r="H34" s="104"/>
      <c r="I34" s="71"/>
      <c r="J34" s="71"/>
      <c r="K34" s="89"/>
      <c r="L34" s="94">
        <f t="shared" si="14"/>
        <v>0</v>
      </c>
      <c r="M34" s="71">
        <f t="shared" si="14"/>
        <v>0</v>
      </c>
      <c r="N34" s="71">
        <f t="shared" si="15"/>
        <v>0</v>
      </c>
      <c r="O34" s="71">
        <f t="shared" si="15"/>
        <v>0</v>
      </c>
      <c r="P34" s="176"/>
    </row>
    <row r="35" spans="1:16" s="65" customFormat="1" x14ac:dyDescent="0.2">
      <c r="A35" s="202"/>
      <c r="B35" s="75"/>
      <c r="C35" s="70" t="s">
        <v>141</v>
      </c>
      <c r="D35" s="71">
        <v>0</v>
      </c>
      <c r="E35" s="71">
        <v>0</v>
      </c>
      <c r="F35" s="71">
        <v>0</v>
      </c>
      <c r="G35" s="71">
        <f>22+96642</f>
        <v>96664</v>
      </c>
      <c r="H35" s="104"/>
      <c r="I35" s="71"/>
      <c r="J35" s="71"/>
      <c r="K35" s="89"/>
      <c r="L35" s="94">
        <f t="shared" si="14"/>
        <v>0</v>
      </c>
      <c r="M35" s="71">
        <f t="shared" si="14"/>
        <v>0</v>
      </c>
      <c r="N35" s="71">
        <f t="shared" si="15"/>
        <v>0</v>
      </c>
      <c r="O35" s="71">
        <f t="shared" si="15"/>
        <v>96664</v>
      </c>
      <c r="P35" s="176"/>
    </row>
    <row r="36" spans="1:16" x14ac:dyDescent="0.2">
      <c r="A36" s="202"/>
      <c r="B36" s="201" t="s">
        <v>69</v>
      </c>
      <c r="C36" s="201"/>
      <c r="D36" s="79">
        <f>SUM(D28:D35)</f>
        <v>17776000</v>
      </c>
      <c r="E36" s="77">
        <f>F36-D36</f>
        <v>0</v>
      </c>
      <c r="F36" s="79">
        <f>SUM(F28:F35)</f>
        <v>17776000</v>
      </c>
      <c r="G36" s="79">
        <f>SUM(G28:G35)</f>
        <v>8669966</v>
      </c>
      <c r="H36" s="136"/>
      <c r="I36" s="77"/>
      <c r="J36" s="79"/>
      <c r="K36" s="103"/>
      <c r="L36" s="97">
        <f>D36+H36</f>
        <v>17776000</v>
      </c>
      <c r="M36" s="77">
        <f>E36+I36</f>
        <v>0</v>
      </c>
      <c r="N36" s="77">
        <f>F36+J36</f>
        <v>17776000</v>
      </c>
      <c r="O36" s="77">
        <f>G36+K36</f>
        <v>8669966</v>
      </c>
      <c r="P36" s="176">
        <f t="shared" si="6"/>
        <v>0.48773436093609362</v>
      </c>
    </row>
    <row r="37" spans="1:16" x14ac:dyDescent="0.2">
      <c r="A37" s="202" t="s">
        <v>26</v>
      </c>
      <c r="B37" s="75"/>
      <c r="C37" s="70" t="s">
        <v>124</v>
      </c>
      <c r="D37" s="71">
        <v>10000000</v>
      </c>
      <c r="E37" s="71">
        <f t="shared" si="13"/>
        <v>0</v>
      </c>
      <c r="F37" s="71">
        <v>10000000</v>
      </c>
      <c r="G37" s="71">
        <v>0</v>
      </c>
      <c r="H37" s="104"/>
      <c r="I37" s="71"/>
      <c r="J37" s="71"/>
      <c r="K37" s="89"/>
      <c r="L37" s="94">
        <f t="shared" si="14"/>
        <v>10000000</v>
      </c>
      <c r="M37" s="71">
        <f t="shared" si="14"/>
        <v>0</v>
      </c>
      <c r="N37" s="71">
        <f t="shared" si="15"/>
        <v>10000000</v>
      </c>
      <c r="O37" s="71">
        <f t="shared" si="15"/>
        <v>0</v>
      </c>
      <c r="P37" s="176">
        <f t="shared" si="6"/>
        <v>0</v>
      </c>
    </row>
    <row r="38" spans="1:16" ht="20.25" customHeight="1" x14ac:dyDescent="0.2">
      <c r="A38" s="202"/>
      <c r="B38" s="75"/>
      <c r="C38" s="70" t="s">
        <v>123</v>
      </c>
      <c r="D38" s="71"/>
      <c r="E38" s="71">
        <f t="shared" si="13"/>
        <v>0</v>
      </c>
      <c r="F38" s="71"/>
      <c r="G38" s="71"/>
      <c r="H38" s="104"/>
      <c r="I38" s="71"/>
      <c r="J38" s="71"/>
      <c r="K38" s="89"/>
      <c r="L38" s="94"/>
      <c r="M38" s="71"/>
      <c r="N38" s="71">
        <f t="shared" si="15"/>
        <v>0</v>
      </c>
      <c r="O38" s="71">
        <f t="shared" si="15"/>
        <v>0</v>
      </c>
      <c r="P38" s="176"/>
    </row>
    <row r="39" spans="1:16" ht="20.25" customHeight="1" x14ac:dyDescent="0.2">
      <c r="A39" s="202"/>
      <c r="B39" s="201" t="s">
        <v>58</v>
      </c>
      <c r="C39" s="201"/>
      <c r="D39" s="79">
        <f>SUM(D37)</f>
        <v>10000000</v>
      </c>
      <c r="E39" s="77">
        <f>SUM(E37:E38)</f>
        <v>0</v>
      </c>
      <c r="F39" s="79">
        <f>SUM(F37:F38)</f>
        <v>10000000</v>
      </c>
      <c r="G39" s="79">
        <f>SUM(G37:G38)</f>
        <v>0</v>
      </c>
      <c r="H39" s="136"/>
      <c r="I39" s="77"/>
      <c r="J39" s="79"/>
      <c r="K39" s="103"/>
      <c r="L39" s="97">
        <f>D39+H39</f>
        <v>10000000</v>
      </c>
      <c r="M39" s="77">
        <f>E39+I39</f>
        <v>0</v>
      </c>
      <c r="N39" s="77">
        <f>F39+J39</f>
        <v>10000000</v>
      </c>
      <c r="O39" s="79">
        <f>G39+K39</f>
        <v>0</v>
      </c>
      <c r="P39" s="176">
        <f t="shared" si="6"/>
        <v>0</v>
      </c>
    </row>
    <row r="40" spans="1:16" ht="32.25" customHeight="1" x14ac:dyDescent="0.2">
      <c r="A40" s="202" t="s">
        <v>27</v>
      </c>
      <c r="B40" s="75"/>
      <c r="C40" s="70" t="s">
        <v>142</v>
      </c>
      <c r="D40" s="71">
        <v>33000000</v>
      </c>
      <c r="E40" s="71">
        <f t="shared" si="13"/>
        <v>0</v>
      </c>
      <c r="F40" s="71">
        <v>33000000</v>
      </c>
      <c r="G40" s="71">
        <v>0</v>
      </c>
      <c r="H40" s="104"/>
      <c r="I40" s="71"/>
      <c r="J40" s="71"/>
      <c r="K40" s="89"/>
      <c r="L40" s="94">
        <f t="shared" si="14"/>
        <v>33000000</v>
      </c>
      <c r="M40" s="71">
        <f t="shared" si="14"/>
        <v>0</v>
      </c>
      <c r="N40" s="71">
        <f t="shared" si="15"/>
        <v>33000000</v>
      </c>
      <c r="O40" s="71">
        <f t="shared" si="15"/>
        <v>0</v>
      </c>
      <c r="P40" s="176">
        <f t="shared" si="6"/>
        <v>0</v>
      </c>
    </row>
    <row r="41" spans="1:16" x14ac:dyDescent="0.2">
      <c r="A41" s="202"/>
      <c r="B41" s="200" t="s">
        <v>143</v>
      </c>
      <c r="C41" s="201"/>
      <c r="D41" s="79">
        <f>SUM(D40)</f>
        <v>33000000</v>
      </c>
      <c r="E41" s="77">
        <f t="shared" ref="E41:E50" si="16">F41-D41</f>
        <v>0</v>
      </c>
      <c r="F41" s="79">
        <f>SUM(F40)</f>
        <v>33000000</v>
      </c>
      <c r="G41" s="79">
        <f>SUM(G40)</f>
        <v>0</v>
      </c>
      <c r="H41" s="136"/>
      <c r="I41" s="77"/>
      <c r="J41" s="79"/>
      <c r="K41" s="103"/>
      <c r="L41" s="97">
        <f t="shared" ref="L41:M49" si="17">D41+H41</f>
        <v>33000000</v>
      </c>
      <c r="M41" s="77">
        <f>E41+I41</f>
        <v>0</v>
      </c>
      <c r="N41" s="77">
        <f t="shared" ref="N41:O49" si="18">F41+J41</f>
        <v>33000000</v>
      </c>
      <c r="O41" s="79">
        <f>G41+K41</f>
        <v>0</v>
      </c>
      <c r="P41" s="176">
        <f t="shared" si="6"/>
        <v>0</v>
      </c>
    </row>
    <row r="42" spans="1:16" x14ac:dyDescent="0.2">
      <c r="A42" s="213" t="s">
        <v>59</v>
      </c>
      <c r="B42" s="213"/>
      <c r="C42" s="213"/>
      <c r="D42" s="80">
        <f>D17+D27+D36+D39+D41+D19</f>
        <v>124940414</v>
      </c>
      <c r="E42" s="80">
        <f t="shared" si="16"/>
        <v>682090</v>
      </c>
      <c r="F42" s="80">
        <f>F17+F27+F36+F39+F41+F19</f>
        <v>125622504</v>
      </c>
      <c r="G42" s="80">
        <f>G17+G27+G36+G39+G41+G19</f>
        <v>49328231</v>
      </c>
      <c r="H42" s="106"/>
      <c r="I42" s="80"/>
      <c r="J42" s="80"/>
      <c r="K42" s="92"/>
      <c r="L42" s="99">
        <f t="shared" si="17"/>
        <v>124940414</v>
      </c>
      <c r="M42" s="80">
        <f>E42+I42</f>
        <v>682090</v>
      </c>
      <c r="N42" s="80">
        <f t="shared" si="18"/>
        <v>125622504</v>
      </c>
      <c r="O42" s="80">
        <f>G42+K42</f>
        <v>49328231</v>
      </c>
      <c r="P42" s="176">
        <f t="shared" si="6"/>
        <v>0.39267033715551475</v>
      </c>
    </row>
    <row r="43" spans="1:16" s="66" customFormat="1" ht="24.75" customHeight="1" x14ac:dyDescent="0.2">
      <c r="A43" s="202" t="s">
        <v>32</v>
      </c>
      <c r="B43" s="75"/>
      <c r="C43" s="70" t="s">
        <v>75</v>
      </c>
      <c r="D43" s="71">
        <v>0</v>
      </c>
      <c r="E43" s="71">
        <f t="shared" si="16"/>
        <v>0</v>
      </c>
      <c r="F43" s="71">
        <v>0</v>
      </c>
      <c r="G43" s="71">
        <v>0</v>
      </c>
      <c r="H43" s="104"/>
      <c r="I43" s="71"/>
      <c r="J43" s="71"/>
      <c r="K43" s="89"/>
      <c r="L43" s="94">
        <f t="shared" si="17"/>
        <v>0</v>
      </c>
      <c r="M43" s="71">
        <f t="shared" si="17"/>
        <v>0</v>
      </c>
      <c r="N43" s="71">
        <f t="shared" si="18"/>
        <v>0</v>
      </c>
      <c r="O43" s="71">
        <f t="shared" si="18"/>
        <v>0</v>
      </c>
      <c r="P43" s="176"/>
    </row>
    <row r="44" spans="1:16" ht="17.25" customHeight="1" x14ac:dyDescent="0.2">
      <c r="A44" s="202"/>
      <c r="B44" s="201" t="s">
        <v>74</v>
      </c>
      <c r="C44" s="201"/>
      <c r="D44" s="79">
        <f>SUM(D43)</f>
        <v>0</v>
      </c>
      <c r="E44" s="77">
        <f t="shared" si="16"/>
        <v>0</v>
      </c>
      <c r="F44" s="79">
        <f>SUM(F43)</f>
        <v>0</v>
      </c>
      <c r="G44" s="79">
        <f>SUM(G43)</f>
        <v>0</v>
      </c>
      <c r="H44" s="136"/>
      <c r="I44" s="77"/>
      <c r="J44" s="79"/>
      <c r="K44" s="103"/>
      <c r="L44" s="97">
        <f t="shared" si="17"/>
        <v>0</v>
      </c>
      <c r="M44" s="77">
        <f>E44+I44</f>
        <v>0</v>
      </c>
      <c r="N44" s="77">
        <f t="shared" si="18"/>
        <v>0</v>
      </c>
      <c r="O44" s="77">
        <f t="shared" ref="O44:O50" si="19">G44+K44</f>
        <v>0</v>
      </c>
      <c r="P44" s="176"/>
    </row>
    <row r="45" spans="1:16" ht="18.75" customHeight="1" x14ac:dyDescent="0.2">
      <c r="A45" s="202" t="s">
        <v>34</v>
      </c>
      <c r="B45" s="75"/>
      <c r="C45" s="70" t="s">
        <v>96</v>
      </c>
      <c r="D45" s="71">
        <v>84118422</v>
      </c>
      <c r="E45" s="71">
        <f t="shared" si="16"/>
        <v>0</v>
      </c>
      <c r="F45" s="71">
        <v>84118422</v>
      </c>
      <c r="G45" s="71">
        <v>84118422</v>
      </c>
      <c r="H45" s="104"/>
      <c r="I45" s="71"/>
      <c r="J45" s="71"/>
      <c r="K45" s="89"/>
      <c r="L45" s="94">
        <f t="shared" si="17"/>
        <v>84118422</v>
      </c>
      <c r="M45" s="71">
        <f t="shared" si="17"/>
        <v>0</v>
      </c>
      <c r="N45" s="71">
        <f t="shared" si="18"/>
        <v>84118422</v>
      </c>
      <c r="O45" s="71">
        <f t="shared" si="19"/>
        <v>84118422</v>
      </c>
      <c r="P45" s="176">
        <f t="shared" si="6"/>
        <v>1</v>
      </c>
    </row>
    <row r="46" spans="1:16" ht="15" customHeight="1" x14ac:dyDescent="0.2">
      <c r="A46" s="202"/>
      <c r="B46" s="201" t="s">
        <v>76</v>
      </c>
      <c r="C46" s="201"/>
      <c r="D46" s="79">
        <f>SUM(D45)</f>
        <v>84118422</v>
      </c>
      <c r="E46" s="77">
        <f t="shared" si="16"/>
        <v>0</v>
      </c>
      <c r="F46" s="79">
        <f>SUM(F45)</f>
        <v>84118422</v>
      </c>
      <c r="G46" s="79">
        <f>SUM(G45)</f>
        <v>84118422</v>
      </c>
      <c r="H46" s="136"/>
      <c r="I46" s="77"/>
      <c r="J46" s="79"/>
      <c r="K46" s="103"/>
      <c r="L46" s="97">
        <f t="shared" si="17"/>
        <v>84118422</v>
      </c>
      <c r="M46" s="77">
        <f>E46+I46</f>
        <v>0</v>
      </c>
      <c r="N46" s="77">
        <f t="shared" si="18"/>
        <v>84118422</v>
      </c>
      <c r="O46" s="77">
        <f t="shared" si="19"/>
        <v>84118422</v>
      </c>
      <c r="P46" s="176">
        <f t="shared" si="6"/>
        <v>1</v>
      </c>
    </row>
    <row r="47" spans="1:16" ht="17.25" customHeight="1" x14ac:dyDescent="0.2">
      <c r="A47" s="214" t="s">
        <v>35</v>
      </c>
      <c r="B47" s="75"/>
      <c r="C47" s="70" t="s">
        <v>97</v>
      </c>
      <c r="D47" s="71">
        <v>0</v>
      </c>
      <c r="E47" s="71">
        <f t="shared" si="16"/>
        <v>0</v>
      </c>
      <c r="F47" s="71"/>
      <c r="G47" s="71"/>
      <c r="H47" s="104"/>
      <c r="I47" s="71"/>
      <c r="J47" s="71"/>
      <c r="K47" s="89"/>
      <c r="L47" s="94">
        <f t="shared" si="17"/>
        <v>0</v>
      </c>
      <c r="M47" s="71">
        <f t="shared" si="17"/>
        <v>0</v>
      </c>
      <c r="N47" s="71">
        <f t="shared" si="18"/>
        <v>0</v>
      </c>
      <c r="O47" s="71">
        <f t="shared" si="19"/>
        <v>0</v>
      </c>
      <c r="P47" s="176"/>
    </row>
    <row r="48" spans="1:16" ht="15.75" customHeight="1" x14ac:dyDescent="0.2">
      <c r="A48" s="215"/>
      <c r="B48" s="201" t="s">
        <v>98</v>
      </c>
      <c r="C48" s="201"/>
      <c r="D48" s="79"/>
      <c r="E48" s="77">
        <f t="shared" si="16"/>
        <v>0</v>
      </c>
      <c r="F48" s="79"/>
      <c r="G48" s="79"/>
      <c r="H48" s="136"/>
      <c r="I48" s="77"/>
      <c r="J48" s="79"/>
      <c r="K48" s="103"/>
      <c r="L48" s="97">
        <f t="shared" si="17"/>
        <v>0</v>
      </c>
      <c r="M48" s="77">
        <f>E48+I48</f>
        <v>0</v>
      </c>
      <c r="N48" s="77">
        <f t="shared" si="18"/>
        <v>0</v>
      </c>
      <c r="O48" s="77">
        <f t="shared" si="19"/>
        <v>0</v>
      </c>
      <c r="P48" s="176"/>
    </row>
    <row r="49" spans="1:16" ht="18" customHeight="1" x14ac:dyDescent="0.2">
      <c r="A49" s="213" t="s">
        <v>77</v>
      </c>
      <c r="B49" s="213"/>
      <c r="C49" s="213"/>
      <c r="D49" s="80">
        <f>D44+D46+D48</f>
        <v>84118422</v>
      </c>
      <c r="E49" s="80">
        <f t="shared" si="16"/>
        <v>0</v>
      </c>
      <c r="F49" s="80">
        <f>F44+F46+F48</f>
        <v>84118422</v>
      </c>
      <c r="G49" s="80">
        <f>G44+G46+G48</f>
        <v>84118422</v>
      </c>
      <c r="H49" s="106"/>
      <c r="I49" s="80"/>
      <c r="J49" s="80"/>
      <c r="K49" s="92"/>
      <c r="L49" s="99">
        <f t="shared" si="17"/>
        <v>84118422</v>
      </c>
      <c r="M49" s="80">
        <f>E49+I49</f>
        <v>0</v>
      </c>
      <c r="N49" s="80">
        <f t="shared" si="18"/>
        <v>84118422</v>
      </c>
      <c r="O49" s="80">
        <f t="shared" si="19"/>
        <v>84118422</v>
      </c>
      <c r="P49" s="176">
        <f t="shared" si="6"/>
        <v>1</v>
      </c>
    </row>
    <row r="50" spans="1:16" s="68" customFormat="1" ht="21.75" customHeight="1" x14ac:dyDescent="0.25">
      <c r="A50" s="212" t="s">
        <v>78</v>
      </c>
      <c r="B50" s="212"/>
      <c r="C50" s="212"/>
      <c r="D50" s="81">
        <f>D42+D49</f>
        <v>209058836</v>
      </c>
      <c r="E50" s="81">
        <f t="shared" si="16"/>
        <v>682090</v>
      </c>
      <c r="F50" s="81">
        <f>F42+F49</f>
        <v>209740926</v>
      </c>
      <c r="G50" s="81">
        <f>G42+G49</f>
        <v>133446653</v>
      </c>
      <c r="H50" s="137">
        <f>H42+H49</f>
        <v>0</v>
      </c>
      <c r="I50" s="81">
        <f>J50-H50</f>
        <v>0</v>
      </c>
      <c r="J50" s="81">
        <f>J42+J49</f>
        <v>0</v>
      </c>
      <c r="K50" s="93">
        <f>K42+K49</f>
        <v>0</v>
      </c>
      <c r="L50" s="101">
        <f>D50+H50</f>
        <v>209058836</v>
      </c>
      <c r="M50" s="81">
        <f>E50+I50</f>
        <v>682090</v>
      </c>
      <c r="N50" s="81">
        <f>F50+J50</f>
        <v>209740926</v>
      </c>
      <c r="O50" s="81">
        <f t="shared" si="19"/>
        <v>133446653</v>
      </c>
      <c r="P50" s="176">
        <f t="shared" si="6"/>
        <v>0.63624517896902966</v>
      </c>
    </row>
    <row r="51" spans="1:16" s="82" customFormat="1" ht="22.5" customHeight="1" x14ac:dyDescent="0.25">
      <c r="A51"/>
      <c r="B51"/>
      <c r="C51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1:16" ht="17.25" customHeight="1" x14ac:dyDescent="0.2">
      <c r="G52" s="107">
        <f>(G50/F50)</f>
        <v>0.63624517896902966</v>
      </c>
      <c r="K52" s="107" t="e">
        <f>(K50/J50)</f>
        <v>#DIV/0!</v>
      </c>
    </row>
  </sheetData>
  <mergeCells count="31">
    <mergeCell ref="D2:G2"/>
    <mergeCell ref="H2:K2"/>
    <mergeCell ref="B19:C19"/>
    <mergeCell ref="B20:C20"/>
    <mergeCell ref="B26:C26"/>
    <mergeCell ref="B17:C17"/>
    <mergeCell ref="A50:C50"/>
    <mergeCell ref="A43:A44"/>
    <mergeCell ref="A45:A46"/>
    <mergeCell ref="A42:C42"/>
    <mergeCell ref="B48:C48"/>
    <mergeCell ref="A47:A48"/>
    <mergeCell ref="A49:C49"/>
    <mergeCell ref="B44:C44"/>
    <mergeCell ref="B46:C46"/>
    <mergeCell ref="L2:O2"/>
    <mergeCell ref="A1:O1"/>
    <mergeCell ref="B41:C41"/>
    <mergeCell ref="A40:A41"/>
    <mergeCell ref="A37:A39"/>
    <mergeCell ref="A2:C3"/>
    <mergeCell ref="B10:C10"/>
    <mergeCell ref="B16:C16"/>
    <mergeCell ref="B39:C39"/>
    <mergeCell ref="B36:C36"/>
    <mergeCell ref="A4:A17"/>
    <mergeCell ref="A28:A36"/>
    <mergeCell ref="B21:C21"/>
    <mergeCell ref="B25:C25"/>
    <mergeCell ref="A21:A27"/>
    <mergeCell ref="B27:C27"/>
  </mergeCells>
  <phoneticPr fontId="0" type="noConversion"/>
  <printOptions horizontalCentered="1"/>
  <pageMargins left="0.17" right="0.17" top="0.28999999999999998" bottom="0.3" header="0.15748031496062992" footer="0.17"/>
  <pageSetup paperSize="9" scale="62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 enableFormatConditionsCalculation="0">
    <tabColor indexed="11"/>
  </sheetPr>
  <dimension ref="A1:T35"/>
  <sheetViews>
    <sheetView topLeftCell="A16" zoomScaleSheetLayoutView="100" workbookViewId="0">
      <selection activeCell="R11" sqref="R11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6.7109375" customWidth="1"/>
    <col min="5" max="5" width="18.5703125" customWidth="1"/>
    <col min="6" max="6" width="23.28515625" customWidth="1"/>
    <col min="7" max="7" width="30.7109375" customWidth="1"/>
    <col min="8" max="11" width="14.5703125" hidden="1" customWidth="1"/>
    <col min="12" max="12" width="11.140625" hidden="1" customWidth="1"/>
    <col min="13" max="15" width="14.5703125" hidden="1" customWidth="1"/>
    <col min="16" max="16" width="8.7109375" customWidth="1"/>
  </cols>
  <sheetData>
    <row r="1" spans="1:16" ht="21.75" customHeight="1" x14ac:dyDescent="0.2">
      <c r="A1" s="223" t="s">
        <v>182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6" ht="28.5" customHeight="1" thickBot="1" x14ac:dyDescent="0.25">
      <c r="A2" s="224" t="s">
        <v>51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6" s="64" customFormat="1" ht="36.75" customHeight="1" x14ac:dyDescent="0.2">
      <c r="A3" s="225" t="s">
        <v>22</v>
      </c>
      <c r="B3" s="226"/>
      <c r="C3" s="227"/>
      <c r="D3" s="219" t="s">
        <v>125</v>
      </c>
      <c r="E3" s="220"/>
      <c r="F3" s="220"/>
      <c r="G3" s="220"/>
      <c r="H3" s="221" t="s">
        <v>109</v>
      </c>
      <c r="I3" s="220"/>
      <c r="J3" s="220"/>
      <c r="K3" s="222"/>
      <c r="L3" s="220" t="s">
        <v>111</v>
      </c>
      <c r="M3" s="220"/>
      <c r="N3" s="220"/>
      <c r="O3" s="220"/>
      <c r="P3" s="174"/>
    </row>
    <row r="4" spans="1:16" s="64" customFormat="1" ht="21.75" customHeight="1" x14ac:dyDescent="0.2">
      <c r="A4" s="228"/>
      <c r="B4" s="207"/>
      <c r="C4" s="208"/>
      <c r="D4" s="121" t="s">
        <v>106</v>
      </c>
      <c r="E4" s="121" t="s">
        <v>107</v>
      </c>
      <c r="F4" s="121" t="s">
        <v>108</v>
      </c>
      <c r="G4" s="122" t="s">
        <v>100</v>
      </c>
      <c r="H4" s="123" t="s">
        <v>110</v>
      </c>
      <c r="I4" s="121" t="s">
        <v>107</v>
      </c>
      <c r="J4" s="121" t="s">
        <v>99</v>
      </c>
      <c r="K4" s="124" t="s">
        <v>100</v>
      </c>
      <c r="L4" s="125" t="s">
        <v>110</v>
      </c>
      <c r="M4" s="121" t="s">
        <v>107</v>
      </c>
      <c r="N4" s="121" t="s">
        <v>108</v>
      </c>
      <c r="O4" s="122" t="s">
        <v>100</v>
      </c>
      <c r="P4" s="174"/>
    </row>
    <row r="5" spans="1:16" s="65" customFormat="1" ht="16.5" customHeight="1" x14ac:dyDescent="0.2">
      <c r="A5" s="238" t="s">
        <v>23</v>
      </c>
      <c r="B5" s="69"/>
      <c r="C5" s="70" t="s">
        <v>80</v>
      </c>
      <c r="D5" s="71">
        <v>11423452</v>
      </c>
      <c r="E5" s="71">
        <f>F5-D5</f>
        <v>658501</v>
      </c>
      <c r="F5" s="71">
        <v>12081953</v>
      </c>
      <c r="G5" s="89">
        <v>7845498</v>
      </c>
      <c r="H5" s="94"/>
      <c r="I5" s="71"/>
      <c r="J5" s="71"/>
      <c r="K5" s="95"/>
      <c r="L5" s="104">
        <f t="shared" ref="L5:M7" si="0">D5+H5</f>
        <v>11423452</v>
      </c>
      <c r="M5" s="71">
        <f t="shared" si="0"/>
        <v>658501</v>
      </c>
      <c r="N5" s="71">
        <f t="shared" ref="N5:O28" si="1">F5+J5</f>
        <v>12081953</v>
      </c>
      <c r="O5" s="89">
        <f>G5+K5</f>
        <v>7845498</v>
      </c>
      <c r="P5" s="175">
        <f>+G5/F5</f>
        <v>0.6493567720384279</v>
      </c>
    </row>
    <row r="6" spans="1:16" s="65" customFormat="1" ht="16.5" customHeight="1" x14ac:dyDescent="0.2">
      <c r="A6" s="238"/>
      <c r="B6" s="69"/>
      <c r="C6" s="70" t="s">
        <v>81</v>
      </c>
      <c r="D6" s="71">
        <v>9159294</v>
      </c>
      <c r="E6" s="71">
        <f>F6-D6</f>
        <v>11070</v>
      </c>
      <c r="F6" s="71">
        <v>9170364</v>
      </c>
      <c r="G6" s="89">
        <v>4035291</v>
      </c>
      <c r="H6" s="94"/>
      <c r="I6" s="71"/>
      <c r="J6" s="71"/>
      <c r="K6" s="95"/>
      <c r="L6" s="104">
        <f t="shared" si="0"/>
        <v>9159294</v>
      </c>
      <c r="M6" s="71">
        <f t="shared" si="0"/>
        <v>11070</v>
      </c>
      <c r="N6" s="71">
        <f t="shared" si="1"/>
        <v>9170364</v>
      </c>
      <c r="O6" s="89">
        <f>G6+K6</f>
        <v>4035291</v>
      </c>
      <c r="P6" s="175">
        <f t="shared" ref="P6:P33" si="2">+G6/F6</f>
        <v>0.44003607708483544</v>
      </c>
    </row>
    <row r="7" spans="1:16" s="68" customFormat="1" ht="21.75" customHeight="1" x14ac:dyDescent="0.2">
      <c r="A7" s="238"/>
      <c r="B7" s="211" t="s">
        <v>79</v>
      </c>
      <c r="C7" s="211"/>
      <c r="D7" s="77">
        <f>SUM(D5:D6)</f>
        <v>20582746</v>
      </c>
      <c r="E7" s="77">
        <f>SUM(E5:E6)</f>
        <v>669571</v>
      </c>
      <c r="F7" s="77">
        <f>SUM(F5:F6)</f>
        <v>21252317</v>
      </c>
      <c r="G7" s="77">
        <f>SUM(G5:G6)</f>
        <v>11880789</v>
      </c>
      <c r="H7" s="97"/>
      <c r="I7" s="77"/>
      <c r="J7" s="77"/>
      <c r="K7" s="98"/>
      <c r="L7" s="105">
        <f t="shared" si="0"/>
        <v>20582746</v>
      </c>
      <c r="M7" s="77">
        <f t="shared" si="0"/>
        <v>669571</v>
      </c>
      <c r="N7" s="77">
        <f t="shared" si="1"/>
        <v>21252317</v>
      </c>
      <c r="O7" s="91">
        <f t="shared" ref="O7:O19" si="3">G7+K7</f>
        <v>11880789</v>
      </c>
      <c r="P7" s="175">
        <f t="shared" si="2"/>
        <v>0.55903499839570436</v>
      </c>
    </row>
    <row r="8" spans="1:16" s="68" customFormat="1" ht="22.5" customHeight="1" x14ac:dyDescent="0.2">
      <c r="A8" s="112" t="s">
        <v>24</v>
      </c>
      <c r="B8" s="211" t="s">
        <v>82</v>
      </c>
      <c r="C8" s="211"/>
      <c r="D8" s="77">
        <v>4528204</v>
      </c>
      <c r="E8" s="77">
        <f t="shared" ref="E8:E13" si="4">F8-D8</f>
        <v>0</v>
      </c>
      <c r="F8" s="77">
        <v>4528204</v>
      </c>
      <c r="G8" s="91">
        <v>2552800</v>
      </c>
      <c r="H8" s="97"/>
      <c r="I8" s="77"/>
      <c r="J8" s="77"/>
      <c r="K8" s="98"/>
      <c r="L8" s="105">
        <f t="shared" ref="L8:L13" si="5">D8+H8</f>
        <v>4528204</v>
      </c>
      <c r="M8" s="77">
        <f t="shared" ref="M8:M14" si="6">E8+I8</f>
        <v>0</v>
      </c>
      <c r="N8" s="77">
        <f t="shared" si="1"/>
        <v>4528204</v>
      </c>
      <c r="O8" s="91">
        <f t="shared" si="3"/>
        <v>2552800</v>
      </c>
      <c r="P8" s="175">
        <f t="shared" si="2"/>
        <v>0.56375551984848737</v>
      </c>
    </row>
    <row r="9" spans="1:16" s="65" customFormat="1" ht="13.5" customHeight="1" x14ac:dyDescent="0.2">
      <c r="A9" s="239" t="s">
        <v>25</v>
      </c>
      <c r="B9" s="69"/>
      <c r="C9" s="70" t="s">
        <v>137</v>
      </c>
      <c r="D9" s="71">
        <v>4213250</v>
      </c>
      <c r="E9" s="71">
        <f t="shared" si="4"/>
        <v>100000</v>
      </c>
      <c r="F9" s="71">
        <v>4313250</v>
      </c>
      <c r="G9" s="89">
        <v>2103635</v>
      </c>
      <c r="H9" s="94"/>
      <c r="I9" s="71"/>
      <c r="J9" s="71"/>
      <c r="K9" s="95"/>
      <c r="L9" s="104">
        <f t="shared" si="5"/>
        <v>4213250</v>
      </c>
      <c r="M9" s="71">
        <f t="shared" si="6"/>
        <v>100000</v>
      </c>
      <c r="N9" s="71">
        <f t="shared" si="1"/>
        <v>4313250</v>
      </c>
      <c r="O9" s="89">
        <f t="shared" si="3"/>
        <v>2103635</v>
      </c>
      <c r="P9" s="175">
        <f t="shared" si="2"/>
        <v>0.48771460035935782</v>
      </c>
    </row>
    <row r="10" spans="1:16" s="65" customFormat="1" ht="13.5" customHeight="1" x14ac:dyDescent="0.2">
      <c r="A10" s="239"/>
      <c r="B10" s="69"/>
      <c r="C10" s="70" t="s">
        <v>116</v>
      </c>
      <c r="D10" s="71">
        <v>2939994</v>
      </c>
      <c r="E10" s="71">
        <f t="shared" si="4"/>
        <v>0</v>
      </c>
      <c r="F10" s="71">
        <v>2939994</v>
      </c>
      <c r="G10" s="89">
        <v>781608</v>
      </c>
      <c r="H10" s="94"/>
      <c r="I10" s="71"/>
      <c r="J10" s="71"/>
      <c r="K10" s="95"/>
      <c r="L10" s="104">
        <f t="shared" si="5"/>
        <v>2939994</v>
      </c>
      <c r="M10" s="71">
        <f t="shared" si="6"/>
        <v>0</v>
      </c>
      <c r="N10" s="71">
        <f t="shared" si="1"/>
        <v>2939994</v>
      </c>
      <c r="O10" s="89">
        <f t="shared" si="3"/>
        <v>781608</v>
      </c>
      <c r="P10" s="175">
        <f t="shared" si="2"/>
        <v>0.26585360378286488</v>
      </c>
    </row>
    <row r="11" spans="1:16" s="65" customFormat="1" ht="38.25" x14ac:dyDescent="0.2">
      <c r="A11" s="239"/>
      <c r="B11" s="69"/>
      <c r="C11" s="70" t="s">
        <v>136</v>
      </c>
      <c r="D11" s="71">
        <v>25166554</v>
      </c>
      <c r="E11" s="71">
        <f t="shared" si="4"/>
        <v>3922000</v>
      </c>
      <c r="F11" s="71">
        <v>29088554</v>
      </c>
      <c r="G11" s="89">
        <v>15132517</v>
      </c>
      <c r="H11" s="94"/>
      <c r="I11" s="71"/>
      <c r="J11" s="71"/>
      <c r="K11" s="95"/>
      <c r="L11" s="104">
        <f t="shared" si="5"/>
        <v>25166554</v>
      </c>
      <c r="M11" s="71">
        <f t="shared" si="6"/>
        <v>3922000</v>
      </c>
      <c r="N11" s="71">
        <f t="shared" si="1"/>
        <v>29088554</v>
      </c>
      <c r="O11" s="89">
        <f t="shared" si="3"/>
        <v>15132517</v>
      </c>
      <c r="P11" s="175">
        <f t="shared" si="2"/>
        <v>0.52022238712862801</v>
      </c>
    </row>
    <row r="12" spans="1:16" s="65" customFormat="1" ht="13.5" customHeight="1" x14ac:dyDescent="0.2">
      <c r="A12" s="239"/>
      <c r="B12" s="69"/>
      <c r="C12" s="70" t="s">
        <v>83</v>
      </c>
      <c r="D12" s="71">
        <v>0</v>
      </c>
      <c r="E12" s="71">
        <f t="shared" si="4"/>
        <v>0</v>
      </c>
      <c r="F12" s="71">
        <v>0</v>
      </c>
      <c r="G12" s="89">
        <v>0</v>
      </c>
      <c r="H12" s="94"/>
      <c r="I12" s="71"/>
      <c r="J12" s="71"/>
      <c r="K12" s="95"/>
      <c r="L12" s="104">
        <f t="shared" si="5"/>
        <v>0</v>
      </c>
      <c r="M12" s="71">
        <f t="shared" si="6"/>
        <v>0</v>
      </c>
      <c r="N12" s="71">
        <f t="shared" si="1"/>
        <v>0</v>
      </c>
      <c r="O12" s="89">
        <f t="shared" si="3"/>
        <v>0</v>
      </c>
      <c r="P12" s="175"/>
    </row>
    <row r="13" spans="1:16" s="65" customFormat="1" ht="13.5" customHeight="1" x14ac:dyDescent="0.2">
      <c r="A13" s="239"/>
      <c r="B13" s="69"/>
      <c r="C13" s="70" t="s">
        <v>117</v>
      </c>
      <c r="D13" s="71">
        <v>16861407</v>
      </c>
      <c r="E13" s="71">
        <f t="shared" si="4"/>
        <v>-2150000</v>
      </c>
      <c r="F13" s="71">
        <v>14711407</v>
      </c>
      <c r="G13" s="89">
        <v>6977772</v>
      </c>
      <c r="H13" s="94"/>
      <c r="I13" s="71"/>
      <c r="J13" s="71"/>
      <c r="K13" s="95"/>
      <c r="L13" s="104">
        <f t="shared" si="5"/>
        <v>16861407</v>
      </c>
      <c r="M13" s="71">
        <f t="shared" si="6"/>
        <v>-2150000</v>
      </c>
      <c r="N13" s="71">
        <f t="shared" si="1"/>
        <v>14711407</v>
      </c>
      <c r="O13" s="89">
        <f t="shared" si="3"/>
        <v>6977772</v>
      </c>
      <c r="P13" s="175">
        <f t="shared" si="2"/>
        <v>0.47431030900035598</v>
      </c>
    </row>
    <row r="14" spans="1:16" s="68" customFormat="1" ht="19.5" customHeight="1" x14ac:dyDescent="0.2">
      <c r="A14" s="239"/>
      <c r="B14" s="211" t="s">
        <v>84</v>
      </c>
      <c r="C14" s="211"/>
      <c r="D14" s="77">
        <f>SUM(D9:D13)</f>
        <v>49181205</v>
      </c>
      <c r="E14" s="77">
        <f t="shared" ref="E14:E25" si="7">F14-D14</f>
        <v>1872000</v>
      </c>
      <c r="F14" s="77">
        <f>SUM(F9:F13)</f>
        <v>51053205</v>
      </c>
      <c r="G14" s="91">
        <f>SUM(G9:G13)</f>
        <v>24995532</v>
      </c>
      <c r="H14" s="97"/>
      <c r="I14" s="77"/>
      <c r="J14" s="77"/>
      <c r="K14" s="98"/>
      <c r="L14" s="105">
        <f t="shared" ref="L14:L33" si="8">D14+H14</f>
        <v>49181205</v>
      </c>
      <c r="M14" s="77">
        <f t="shared" si="6"/>
        <v>1872000</v>
      </c>
      <c r="N14" s="77">
        <f t="shared" si="1"/>
        <v>51053205</v>
      </c>
      <c r="O14" s="91">
        <f t="shared" si="3"/>
        <v>24995532</v>
      </c>
      <c r="P14" s="175">
        <f t="shared" si="2"/>
        <v>0.48959770498247857</v>
      </c>
    </row>
    <row r="15" spans="1:16" s="68" customFormat="1" ht="25.5" customHeight="1" x14ac:dyDescent="0.2">
      <c r="A15" s="113" t="s">
        <v>26</v>
      </c>
      <c r="B15" s="211" t="s">
        <v>52</v>
      </c>
      <c r="C15" s="211"/>
      <c r="D15" s="77">
        <v>3400000</v>
      </c>
      <c r="E15" s="77">
        <f t="shared" si="7"/>
        <v>0</v>
      </c>
      <c r="F15" s="77">
        <v>3400000</v>
      </c>
      <c r="G15" s="91">
        <v>564233</v>
      </c>
      <c r="H15" s="97"/>
      <c r="I15" s="77"/>
      <c r="J15" s="77"/>
      <c r="K15" s="98"/>
      <c r="L15" s="105">
        <f t="shared" si="8"/>
        <v>3400000</v>
      </c>
      <c r="M15" s="77">
        <f t="shared" ref="M15:M31" si="9">E15+I15</f>
        <v>0</v>
      </c>
      <c r="N15" s="77">
        <f t="shared" si="1"/>
        <v>3400000</v>
      </c>
      <c r="O15" s="91">
        <f t="shared" si="3"/>
        <v>564233</v>
      </c>
      <c r="P15" s="175">
        <f t="shared" si="2"/>
        <v>0.16595088235294117</v>
      </c>
    </row>
    <row r="16" spans="1:16" s="68" customFormat="1" ht="25.5" customHeight="1" x14ac:dyDescent="0.2">
      <c r="A16" s="113" t="s">
        <v>27</v>
      </c>
      <c r="B16" s="211" t="s">
        <v>85</v>
      </c>
      <c r="C16" s="211"/>
      <c r="D16" s="77">
        <v>291747</v>
      </c>
      <c r="E16" s="77">
        <f t="shared" si="7"/>
        <v>76719</v>
      </c>
      <c r="F16" s="77">
        <v>368466</v>
      </c>
      <c r="G16" s="91">
        <v>368460</v>
      </c>
      <c r="H16" s="97"/>
      <c r="I16" s="77"/>
      <c r="J16" s="77"/>
      <c r="K16" s="98"/>
      <c r="L16" s="105">
        <f t="shared" si="8"/>
        <v>291747</v>
      </c>
      <c r="M16" s="77">
        <f t="shared" si="9"/>
        <v>76719</v>
      </c>
      <c r="N16" s="77">
        <f t="shared" si="1"/>
        <v>368466</v>
      </c>
      <c r="O16" s="91">
        <f t="shared" si="3"/>
        <v>368460</v>
      </c>
      <c r="P16" s="175">
        <f t="shared" si="2"/>
        <v>0.99998371627232907</v>
      </c>
    </row>
    <row r="17" spans="1:20" x14ac:dyDescent="0.2">
      <c r="A17" s="239" t="s">
        <v>32</v>
      </c>
      <c r="B17" s="69" t="s">
        <v>23</v>
      </c>
      <c r="C17" s="70" t="s">
        <v>138</v>
      </c>
      <c r="D17" s="71">
        <v>8844171</v>
      </c>
      <c r="E17" s="173">
        <f t="shared" si="7"/>
        <v>0</v>
      </c>
      <c r="F17" s="71">
        <v>8844171</v>
      </c>
      <c r="G17" s="89">
        <v>255560</v>
      </c>
      <c r="H17" s="94"/>
      <c r="I17" s="71"/>
      <c r="J17" s="71"/>
      <c r="K17" s="95"/>
      <c r="L17" s="104">
        <f t="shared" si="8"/>
        <v>8844171</v>
      </c>
      <c r="M17" s="71">
        <f t="shared" si="9"/>
        <v>0</v>
      </c>
      <c r="N17" s="71">
        <f t="shared" si="1"/>
        <v>8844171</v>
      </c>
      <c r="O17" s="89">
        <f t="shared" si="3"/>
        <v>255560</v>
      </c>
      <c r="P17" s="175">
        <f t="shared" si="2"/>
        <v>2.8895868250399047E-2</v>
      </c>
    </row>
    <row r="18" spans="1:20" x14ac:dyDescent="0.2">
      <c r="A18" s="239"/>
      <c r="B18" s="69" t="s">
        <v>24</v>
      </c>
      <c r="C18" s="70" t="s">
        <v>139</v>
      </c>
      <c r="D18" s="71">
        <v>3881200</v>
      </c>
      <c r="E18" s="173">
        <f t="shared" si="7"/>
        <v>0</v>
      </c>
      <c r="F18" s="71">
        <v>3881200</v>
      </c>
      <c r="G18" s="89">
        <v>612000</v>
      </c>
      <c r="H18" s="94"/>
      <c r="I18" s="71"/>
      <c r="J18" s="71"/>
      <c r="K18" s="95"/>
      <c r="L18" s="104">
        <f t="shared" si="8"/>
        <v>3881200</v>
      </c>
      <c r="M18" s="71">
        <f t="shared" si="9"/>
        <v>0</v>
      </c>
      <c r="N18" s="71">
        <f t="shared" si="1"/>
        <v>3881200</v>
      </c>
      <c r="O18" s="89">
        <f t="shared" si="3"/>
        <v>612000</v>
      </c>
      <c r="P18" s="175">
        <f t="shared" si="2"/>
        <v>0.15768319076574255</v>
      </c>
    </row>
    <row r="19" spans="1:20" x14ac:dyDescent="0.2">
      <c r="A19" s="239"/>
      <c r="B19" s="69" t="s">
        <v>25</v>
      </c>
      <c r="C19" s="70" t="s">
        <v>133</v>
      </c>
      <c r="D19" s="71">
        <v>2880000</v>
      </c>
      <c r="E19" s="173">
        <f t="shared" si="7"/>
        <v>-1969087</v>
      </c>
      <c r="F19" s="71">
        <v>910913</v>
      </c>
      <c r="G19" s="89">
        <v>0</v>
      </c>
      <c r="H19" s="94"/>
      <c r="I19" s="71"/>
      <c r="J19" s="71"/>
      <c r="K19" s="95"/>
      <c r="L19" s="104">
        <f t="shared" si="8"/>
        <v>2880000</v>
      </c>
      <c r="M19" s="71">
        <f t="shared" si="9"/>
        <v>-1969087</v>
      </c>
      <c r="N19" s="71">
        <f t="shared" si="1"/>
        <v>910913</v>
      </c>
      <c r="O19" s="89">
        <f t="shared" si="3"/>
        <v>0</v>
      </c>
      <c r="P19" s="175">
        <f t="shared" si="2"/>
        <v>0</v>
      </c>
    </row>
    <row r="20" spans="1:20" ht="25.5" customHeight="1" x14ac:dyDescent="0.2">
      <c r="A20" s="239"/>
      <c r="B20" s="211" t="s">
        <v>118</v>
      </c>
      <c r="C20" s="211"/>
      <c r="D20" s="77">
        <f t="shared" ref="D20:E20" si="10">SUM(D17:D19)</f>
        <v>15605371</v>
      </c>
      <c r="E20" s="77">
        <f t="shared" si="10"/>
        <v>-1969087</v>
      </c>
      <c r="F20" s="77">
        <f>SUM(F17:F19)</f>
        <v>13636284</v>
      </c>
      <c r="G20" s="77">
        <f>SUM(G17:G19)</f>
        <v>867560</v>
      </c>
      <c r="H20" s="97"/>
      <c r="I20" s="77"/>
      <c r="J20" s="77"/>
      <c r="K20" s="98"/>
      <c r="L20" s="105">
        <f t="shared" si="8"/>
        <v>15605371</v>
      </c>
      <c r="M20" s="77">
        <f t="shared" si="9"/>
        <v>-1969087</v>
      </c>
      <c r="N20" s="77">
        <f t="shared" si="1"/>
        <v>13636284</v>
      </c>
      <c r="O20" s="91">
        <f t="shared" si="1"/>
        <v>867560</v>
      </c>
      <c r="P20" s="175">
        <f t="shared" si="2"/>
        <v>6.3621438215865841E-2</v>
      </c>
    </row>
    <row r="21" spans="1:20" s="83" customFormat="1" ht="19.5" customHeight="1" x14ac:dyDescent="0.2">
      <c r="A21" s="114" t="s">
        <v>34</v>
      </c>
      <c r="B21" s="211" t="s">
        <v>119</v>
      </c>
      <c r="C21" s="211"/>
      <c r="D21" s="77">
        <v>55143180</v>
      </c>
      <c r="E21" s="77">
        <f t="shared" si="7"/>
        <v>0</v>
      </c>
      <c r="F21" s="77">
        <v>55143180</v>
      </c>
      <c r="G21" s="91">
        <v>7519914</v>
      </c>
      <c r="H21" s="97"/>
      <c r="I21" s="77"/>
      <c r="J21" s="77"/>
      <c r="K21" s="98"/>
      <c r="L21" s="105">
        <f t="shared" si="8"/>
        <v>55143180</v>
      </c>
      <c r="M21" s="77">
        <f t="shared" si="9"/>
        <v>0</v>
      </c>
      <c r="N21" s="77">
        <f t="shared" si="1"/>
        <v>55143180</v>
      </c>
      <c r="O21" s="91">
        <f t="shared" si="1"/>
        <v>7519914</v>
      </c>
      <c r="P21" s="175">
        <f t="shared" si="2"/>
        <v>0.13637069896948273</v>
      </c>
    </row>
    <row r="22" spans="1:20" s="83" customFormat="1" ht="18.75" customHeight="1" x14ac:dyDescent="0.2">
      <c r="A22" s="114" t="s">
        <v>35</v>
      </c>
      <c r="B22" s="211" t="s">
        <v>53</v>
      </c>
      <c r="C22" s="211"/>
      <c r="D22" s="77">
        <v>1905000</v>
      </c>
      <c r="E22" s="77">
        <f t="shared" si="7"/>
        <v>0</v>
      </c>
      <c r="F22" s="77">
        <v>1905000</v>
      </c>
      <c r="G22" s="91">
        <v>589624</v>
      </c>
      <c r="H22" s="97"/>
      <c r="I22" s="77"/>
      <c r="J22" s="77"/>
      <c r="K22" s="98"/>
      <c r="L22" s="105">
        <f t="shared" si="8"/>
        <v>1905000</v>
      </c>
      <c r="M22" s="77">
        <f t="shared" si="9"/>
        <v>0</v>
      </c>
      <c r="N22" s="77">
        <f t="shared" si="1"/>
        <v>1905000</v>
      </c>
      <c r="O22" s="91">
        <f t="shared" si="1"/>
        <v>589624</v>
      </c>
      <c r="P22" s="175">
        <f t="shared" si="2"/>
        <v>0.30951391076115486</v>
      </c>
    </row>
    <row r="23" spans="1:20" ht="25.5" x14ac:dyDescent="0.2">
      <c r="A23" s="231" t="s">
        <v>36</v>
      </c>
      <c r="B23" s="69"/>
      <c r="C23" s="70" t="s">
        <v>86</v>
      </c>
      <c r="D23" s="71">
        <v>56286513</v>
      </c>
      <c r="E23" s="71">
        <f t="shared" si="7"/>
        <v>0</v>
      </c>
      <c r="F23" s="71">
        <v>56286513</v>
      </c>
      <c r="G23" s="89">
        <v>0</v>
      </c>
      <c r="H23" s="94"/>
      <c r="I23" s="71"/>
      <c r="J23" s="71"/>
      <c r="K23" s="95"/>
      <c r="L23" s="104">
        <f t="shared" si="8"/>
        <v>56286513</v>
      </c>
      <c r="M23" s="71">
        <f t="shared" si="9"/>
        <v>0</v>
      </c>
      <c r="N23" s="71">
        <f t="shared" si="1"/>
        <v>56286513</v>
      </c>
      <c r="O23" s="89">
        <f>G23+K23</f>
        <v>0</v>
      </c>
      <c r="P23" s="175">
        <f t="shared" si="2"/>
        <v>0</v>
      </c>
    </row>
    <row r="24" spans="1:20" ht="25.5" x14ac:dyDescent="0.2">
      <c r="A24" s="231"/>
      <c r="B24" s="69"/>
      <c r="C24" s="70" t="s">
        <v>87</v>
      </c>
      <c r="D24" s="71">
        <v>0</v>
      </c>
      <c r="E24" s="71">
        <f t="shared" si="7"/>
        <v>0</v>
      </c>
      <c r="F24" s="71">
        <v>0</v>
      </c>
      <c r="G24" s="89">
        <v>0</v>
      </c>
      <c r="H24" s="94"/>
      <c r="I24" s="71"/>
      <c r="J24" s="71"/>
      <c r="K24" s="95"/>
      <c r="L24" s="104">
        <f t="shared" si="8"/>
        <v>0</v>
      </c>
      <c r="M24" s="71">
        <f t="shared" si="9"/>
        <v>0</v>
      </c>
      <c r="N24" s="71">
        <f t="shared" si="1"/>
        <v>0</v>
      </c>
      <c r="O24" s="89">
        <f>G24+K24</f>
        <v>0</v>
      </c>
      <c r="P24" s="175"/>
      <c r="T24" s="77">
        <f>U24-S24</f>
        <v>0</v>
      </c>
    </row>
    <row r="25" spans="1:20" x14ac:dyDescent="0.2">
      <c r="A25" s="231"/>
      <c r="B25" s="69"/>
      <c r="C25" s="70" t="s">
        <v>88</v>
      </c>
      <c r="D25" s="71">
        <v>1000000</v>
      </c>
      <c r="E25" s="71">
        <f t="shared" si="7"/>
        <v>0</v>
      </c>
      <c r="F25" s="71">
        <v>1000000</v>
      </c>
      <c r="G25" s="89">
        <v>168000</v>
      </c>
      <c r="H25" s="94"/>
      <c r="I25" s="71"/>
      <c r="J25" s="71"/>
      <c r="K25" s="95"/>
      <c r="L25" s="104">
        <f t="shared" si="8"/>
        <v>1000000</v>
      </c>
      <c r="M25" s="71">
        <f t="shared" si="9"/>
        <v>0</v>
      </c>
      <c r="N25" s="71">
        <f t="shared" si="1"/>
        <v>1000000</v>
      </c>
      <c r="O25" s="89">
        <f>G25+K25</f>
        <v>168000</v>
      </c>
      <c r="P25" s="175">
        <f t="shared" si="2"/>
        <v>0.16800000000000001</v>
      </c>
    </row>
    <row r="26" spans="1:20" s="68" customFormat="1" ht="25.5" customHeight="1" x14ac:dyDescent="0.2">
      <c r="A26" s="231"/>
      <c r="B26" s="211" t="s">
        <v>89</v>
      </c>
      <c r="C26" s="211"/>
      <c r="D26" s="77">
        <f>SUM(D23:D25)</f>
        <v>57286513</v>
      </c>
      <c r="E26" s="77">
        <f>SUM(E23:E25)</f>
        <v>0</v>
      </c>
      <c r="F26" s="77">
        <f>SUM(F23:F25)</f>
        <v>57286513</v>
      </c>
      <c r="G26" s="91">
        <f>SUM(G23:G25)</f>
        <v>168000</v>
      </c>
      <c r="H26" s="97"/>
      <c r="I26" s="77"/>
      <c r="J26" s="77"/>
      <c r="K26" s="98"/>
      <c r="L26" s="105">
        <f t="shared" si="8"/>
        <v>57286513</v>
      </c>
      <c r="M26" s="77">
        <f t="shared" si="9"/>
        <v>0</v>
      </c>
      <c r="N26" s="77">
        <f t="shared" si="1"/>
        <v>57286513</v>
      </c>
      <c r="O26" s="91">
        <f t="shared" si="1"/>
        <v>168000</v>
      </c>
      <c r="P26" s="175">
        <f t="shared" si="2"/>
        <v>2.9326274405984528E-3</v>
      </c>
    </row>
    <row r="27" spans="1:20" s="68" customFormat="1" ht="25.5" customHeight="1" x14ac:dyDescent="0.2">
      <c r="A27" s="237" t="s">
        <v>90</v>
      </c>
      <c r="B27" s="213"/>
      <c r="C27" s="213"/>
      <c r="D27" s="80">
        <f>D7+D8+D14+D15+D20+D21+D22+D26</f>
        <v>207632219</v>
      </c>
      <c r="E27" s="92">
        <f t="shared" ref="E27:F27" si="11">E7+E8+E14+E15+E20+E21+E22+E26+E16</f>
        <v>649203</v>
      </c>
      <c r="F27" s="92">
        <f t="shared" si="11"/>
        <v>208573169</v>
      </c>
      <c r="G27" s="92">
        <f>G7+G8+G14+G15+G20+G21+G22+G26+G16</f>
        <v>49506912</v>
      </c>
      <c r="H27" s="99"/>
      <c r="I27" s="80"/>
      <c r="J27" s="80"/>
      <c r="K27" s="100"/>
      <c r="L27" s="106">
        <f t="shared" si="8"/>
        <v>207632219</v>
      </c>
      <c r="M27" s="80">
        <f>E27+I27</f>
        <v>649203</v>
      </c>
      <c r="N27" s="80">
        <f>F27+J27</f>
        <v>208573169</v>
      </c>
      <c r="O27" s="92">
        <f>G27+K27</f>
        <v>49506912</v>
      </c>
      <c r="P27" s="175">
        <f t="shared" si="2"/>
        <v>0.23735992619453367</v>
      </c>
    </row>
    <row r="28" spans="1:20" s="68" customFormat="1" ht="25.5" customHeight="1" x14ac:dyDescent="0.2">
      <c r="A28" s="115"/>
      <c r="B28" s="218" t="s">
        <v>104</v>
      </c>
      <c r="C28" s="211"/>
      <c r="D28" s="77">
        <f>D29</f>
        <v>0</v>
      </c>
      <c r="E28" s="77">
        <f>F28-D28</f>
        <v>0</v>
      </c>
      <c r="F28" s="77">
        <f>F29</f>
        <v>0</v>
      </c>
      <c r="G28" s="91"/>
      <c r="H28" s="97"/>
      <c r="I28" s="77"/>
      <c r="J28" s="77"/>
      <c r="K28" s="98"/>
      <c r="L28" s="105">
        <f t="shared" si="8"/>
        <v>0</v>
      </c>
      <c r="M28" s="77">
        <f t="shared" si="9"/>
        <v>0</v>
      </c>
      <c r="N28" s="77">
        <f t="shared" ref="N28:N33" si="12">F28+J28</f>
        <v>0</v>
      </c>
      <c r="O28" s="91">
        <f t="shared" si="1"/>
        <v>0</v>
      </c>
      <c r="P28" s="175"/>
    </row>
    <row r="29" spans="1:20" x14ac:dyDescent="0.2">
      <c r="A29" s="115"/>
      <c r="B29" s="69"/>
      <c r="C29" s="70" t="s">
        <v>105</v>
      </c>
      <c r="D29" s="71">
        <v>0</v>
      </c>
      <c r="E29" s="71">
        <f>F29-D29</f>
        <v>0</v>
      </c>
      <c r="F29" s="71">
        <v>0</v>
      </c>
      <c r="G29" s="89"/>
      <c r="H29" s="94"/>
      <c r="I29" s="71"/>
      <c r="J29" s="71"/>
      <c r="K29" s="95"/>
      <c r="L29" s="104">
        <f t="shared" si="8"/>
        <v>0</v>
      </c>
      <c r="M29" s="71">
        <f t="shared" si="9"/>
        <v>0</v>
      </c>
      <c r="N29" s="71">
        <f t="shared" si="12"/>
        <v>0</v>
      </c>
      <c r="O29" s="89">
        <f>G29+K29</f>
        <v>0</v>
      </c>
      <c r="P29" s="175"/>
    </row>
    <row r="30" spans="1:20" x14ac:dyDescent="0.2">
      <c r="A30" s="232" t="s">
        <v>37</v>
      </c>
      <c r="B30" s="69"/>
      <c r="C30" s="70" t="s">
        <v>93</v>
      </c>
      <c r="D30" s="71">
        <v>1134870</v>
      </c>
      <c r="E30" s="71">
        <f>+F30-D30</f>
        <v>32887</v>
      </c>
      <c r="F30" s="71">
        <v>1167757</v>
      </c>
      <c r="G30" s="89">
        <v>1167757</v>
      </c>
      <c r="H30" s="94"/>
      <c r="I30" s="71"/>
      <c r="J30" s="71"/>
      <c r="K30" s="95"/>
      <c r="L30" s="104">
        <f t="shared" si="8"/>
        <v>1134870</v>
      </c>
      <c r="M30" s="71">
        <f t="shared" si="9"/>
        <v>32887</v>
      </c>
      <c r="N30" s="71">
        <f t="shared" si="12"/>
        <v>1167757</v>
      </c>
      <c r="O30" s="89">
        <f>G30+K30</f>
        <v>1167757</v>
      </c>
      <c r="P30" s="175">
        <f t="shared" si="2"/>
        <v>1</v>
      </c>
    </row>
    <row r="31" spans="1:20" x14ac:dyDescent="0.2">
      <c r="A31" s="233"/>
      <c r="B31" s="69"/>
      <c r="C31" s="70" t="s">
        <v>94</v>
      </c>
      <c r="D31" s="71">
        <v>0</v>
      </c>
      <c r="E31" s="71">
        <f>F31-D31</f>
        <v>0</v>
      </c>
      <c r="F31" s="71"/>
      <c r="G31" s="89">
        <v>0</v>
      </c>
      <c r="H31" s="94"/>
      <c r="I31" s="71"/>
      <c r="J31" s="71"/>
      <c r="K31" s="95"/>
      <c r="L31" s="104">
        <f t="shared" si="8"/>
        <v>0</v>
      </c>
      <c r="M31" s="71">
        <f t="shared" si="9"/>
        <v>0</v>
      </c>
      <c r="N31" s="71">
        <f t="shared" si="12"/>
        <v>0</v>
      </c>
      <c r="O31" s="89">
        <f>G31+K31</f>
        <v>0</v>
      </c>
      <c r="P31" s="175"/>
    </row>
    <row r="32" spans="1:20" s="68" customFormat="1" ht="22.5" customHeight="1" x14ac:dyDescent="0.2">
      <c r="A32" s="234" t="s">
        <v>91</v>
      </c>
      <c r="B32" s="235"/>
      <c r="C32" s="236"/>
      <c r="D32" s="80">
        <f>SUM(D30:D31)</f>
        <v>1134870</v>
      </c>
      <c r="E32" s="80">
        <f>SUM(E30:E31)</f>
        <v>32887</v>
      </c>
      <c r="F32" s="80">
        <f>SUM(F30:F31)+F28</f>
        <v>1167757</v>
      </c>
      <c r="G32" s="92">
        <f>SUM(G30:G31)+G28</f>
        <v>1167757</v>
      </c>
      <c r="H32" s="99"/>
      <c r="I32" s="80"/>
      <c r="J32" s="80"/>
      <c r="K32" s="100"/>
      <c r="L32" s="106">
        <f t="shared" si="8"/>
        <v>1134870</v>
      </c>
      <c r="M32" s="80">
        <f>E32+I32</f>
        <v>32887</v>
      </c>
      <c r="N32" s="80">
        <f t="shared" si="12"/>
        <v>1167757</v>
      </c>
      <c r="O32" s="92">
        <f>G32+K32</f>
        <v>1167757</v>
      </c>
      <c r="P32" s="175">
        <f t="shared" si="2"/>
        <v>1</v>
      </c>
    </row>
    <row r="33" spans="1:16" s="64" customFormat="1" ht="22.5" customHeight="1" thickBot="1" x14ac:dyDescent="0.25">
      <c r="A33" s="229" t="s">
        <v>92</v>
      </c>
      <c r="B33" s="230"/>
      <c r="C33" s="230"/>
      <c r="D33" s="116">
        <f>D27+D32+D28</f>
        <v>208767089</v>
      </c>
      <c r="E33" s="116">
        <f>E27+E32</f>
        <v>682090</v>
      </c>
      <c r="F33" s="116">
        <f>F27+F32</f>
        <v>209740926</v>
      </c>
      <c r="G33" s="117">
        <f>G27+G32</f>
        <v>50674669</v>
      </c>
      <c r="H33" s="118"/>
      <c r="I33" s="116"/>
      <c r="J33" s="116"/>
      <c r="K33" s="119"/>
      <c r="L33" s="120">
        <f t="shared" si="8"/>
        <v>208767089</v>
      </c>
      <c r="M33" s="116">
        <f>E33+I33</f>
        <v>682090</v>
      </c>
      <c r="N33" s="116">
        <f t="shared" si="12"/>
        <v>209740926</v>
      </c>
      <c r="O33" s="117">
        <f>G33+K33</f>
        <v>50674669</v>
      </c>
      <c r="P33" s="175">
        <f t="shared" si="2"/>
        <v>0.24160601350639599</v>
      </c>
    </row>
    <row r="34" spans="1:16" ht="7.5" customHeight="1" x14ac:dyDescent="0.2"/>
    <row r="35" spans="1:16" x14ac:dyDescent="0.2">
      <c r="G35" s="107">
        <f>G33/F33</f>
        <v>0.24160601350639599</v>
      </c>
      <c r="K35" s="107" t="e">
        <f>K33/J33</f>
        <v>#DIV/0!</v>
      </c>
    </row>
  </sheetData>
  <mergeCells count="24">
    <mergeCell ref="B7:C7"/>
    <mergeCell ref="B8:C8"/>
    <mergeCell ref="A5:A7"/>
    <mergeCell ref="B20:C20"/>
    <mergeCell ref="A17:A20"/>
    <mergeCell ref="B14:C14"/>
    <mergeCell ref="A9:A14"/>
    <mergeCell ref="B15:C15"/>
    <mergeCell ref="B16:C16"/>
    <mergeCell ref="A33:C33"/>
    <mergeCell ref="B26:C26"/>
    <mergeCell ref="B21:C21"/>
    <mergeCell ref="B22:C22"/>
    <mergeCell ref="A23:A26"/>
    <mergeCell ref="A30:A31"/>
    <mergeCell ref="A32:C32"/>
    <mergeCell ref="A27:C27"/>
    <mergeCell ref="B28:C28"/>
    <mergeCell ref="D3:G3"/>
    <mergeCell ref="H3:K3"/>
    <mergeCell ref="L3:O3"/>
    <mergeCell ref="A1:O1"/>
    <mergeCell ref="A2:O2"/>
    <mergeCell ref="A3:C4"/>
  </mergeCells>
  <phoneticPr fontId="0" type="noConversion"/>
  <printOptions horizontalCentered="1"/>
  <pageMargins left="0.27" right="0.16" top="0.49" bottom="0.45" header="0.19685039370078741" footer="0.19685039370078741"/>
  <pageSetup paperSize="9" scale="6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H59"/>
  <sheetViews>
    <sheetView topLeftCell="A7" workbookViewId="0">
      <selection activeCell="H45" sqref="H45:H51"/>
    </sheetView>
  </sheetViews>
  <sheetFormatPr defaultRowHeight="15" customHeight="1" x14ac:dyDescent="0.2"/>
  <cols>
    <col min="1" max="1" width="3" style="2" customWidth="1"/>
    <col min="2" max="2" width="44.7109375" style="2" bestFit="1" customWidth="1"/>
    <col min="3" max="3" width="8.28515625" style="16" bestFit="1" customWidth="1"/>
    <col min="4" max="4" width="10.85546875" style="16" bestFit="1" customWidth="1"/>
    <col min="5" max="5" width="11.85546875" style="16" customWidth="1"/>
    <col min="6" max="6" width="10.85546875" style="16" bestFit="1" customWidth="1"/>
    <col min="7" max="7" width="10.85546875" style="18" bestFit="1" customWidth="1"/>
    <col min="8" max="8" width="13.140625" style="2" bestFit="1" customWidth="1"/>
    <col min="9" max="16384" width="9.140625" style="2"/>
  </cols>
  <sheetData>
    <row r="1" spans="1:8" s="128" customFormat="1" ht="21" customHeight="1" x14ac:dyDescent="0.2">
      <c r="A1" s="244" t="s">
        <v>183</v>
      </c>
      <c r="B1" s="244"/>
      <c r="C1" s="244"/>
      <c r="D1" s="244"/>
      <c r="E1" s="244"/>
      <c r="F1" s="244"/>
      <c r="G1" s="244"/>
    </row>
    <row r="2" spans="1:8" s="128" customFormat="1" ht="18.75" customHeight="1" x14ac:dyDescent="0.2">
      <c r="A2" s="244" t="s">
        <v>28</v>
      </c>
      <c r="B2" s="244"/>
      <c r="C2" s="244"/>
      <c r="D2" s="244"/>
      <c r="E2" s="244"/>
      <c r="F2" s="244"/>
      <c r="G2" s="244"/>
    </row>
    <row r="3" spans="1:8" s="128" customFormat="1" ht="15" customHeight="1" x14ac:dyDescent="0.2">
      <c r="A3" s="129"/>
      <c r="B3" s="129"/>
      <c r="C3" s="130"/>
      <c r="D3" s="130"/>
      <c r="E3" s="130"/>
      <c r="F3" s="130"/>
      <c r="G3" s="131" t="s">
        <v>56</v>
      </c>
    </row>
    <row r="4" spans="1:8" s="126" customFormat="1" ht="36.75" customHeight="1" x14ac:dyDescent="0.2">
      <c r="A4" s="246" t="s">
        <v>22</v>
      </c>
      <c r="B4" s="246"/>
      <c r="C4" s="246"/>
      <c r="D4" s="247" t="s">
        <v>125</v>
      </c>
      <c r="E4" s="247"/>
      <c r="F4" s="247"/>
      <c r="G4" s="247"/>
      <c r="H4" s="177"/>
    </row>
    <row r="5" spans="1:8" s="126" customFormat="1" ht="21.75" customHeight="1" x14ac:dyDescent="0.2">
      <c r="A5" s="246"/>
      <c r="B5" s="246"/>
      <c r="C5" s="246"/>
      <c r="D5" s="127" t="s">
        <v>106</v>
      </c>
      <c r="E5" s="127" t="s">
        <v>107</v>
      </c>
      <c r="F5" s="127" t="s">
        <v>108</v>
      </c>
      <c r="G5" s="127" t="s">
        <v>100</v>
      </c>
      <c r="H5" s="177"/>
    </row>
    <row r="6" spans="1:8" s="6" customFormat="1" ht="21" customHeight="1" x14ac:dyDescent="0.2">
      <c r="A6" s="141"/>
      <c r="B6" s="163" t="s">
        <v>176</v>
      </c>
      <c r="C6" s="164"/>
      <c r="D6" s="165">
        <f>SUM(D7:D7)</f>
        <v>0</v>
      </c>
      <c r="E6" s="165">
        <f>SUM(E7:E7)</f>
        <v>0</v>
      </c>
      <c r="F6" s="165">
        <f>SUM(F7:F7)</f>
        <v>0</v>
      </c>
      <c r="G6" s="165">
        <f>SUM(G7:G7)</f>
        <v>368460</v>
      </c>
      <c r="H6" s="178"/>
    </row>
    <row r="7" spans="1:8" s="9" customFormat="1" ht="18" customHeight="1" x14ac:dyDescent="0.2">
      <c r="A7" s="144"/>
      <c r="B7" s="145" t="s">
        <v>172</v>
      </c>
      <c r="C7" s="146"/>
      <c r="D7" s="147">
        <v>0</v>
      </c>
      <c r="E7" s="148">
        <f>F7-D7</f>
        <v>0</v>
      </c>
      <c r="F7" s="147">
        <v>0</v>
      </c>
      <c r="G7" s="147">
        <v>368460</v>
      </c>
      <c r="H7" s="178"/>
    </row>
    <row r="8" spans="1:8" s="6" customFormat="1" ht="12.75" hidden="1" x14ac:dyDescent="0.2">
      <c r="A8" s="149"/>
      <c r="B8" s="149"/>
      <c r="C8" s="149"/>
      <c r="D8" s="149"/>
      <c r="E8" s="149"/>
      <c r="F8" s="149"/>
      <c r="G8" s="149"/>
      <c r="H8" s="178" t="e">
        <f t="shared" ref="H8:H44" si="0">+G8/F8</f>
        <v>#DIV/0!</v>
      </c>
    </row>
    <row r="9" spans="1:8" s="6" customFormat="1" ht="12.75" hidden="1" x14ac:dyDescent="0.2">
      <c r="A9" s="149"/>
      <c r="B9" s="149"/>
      <c r="C9" s="149"/>
      <c r="D9" s="149"/>
      <c r="E9" s="149"/>
      <c r="F9" s="149"/>
      <c r="G9" s="149"/>
      <c r="H9" s="178" t="e">
        <f t="shared" si="0"/>
        <v>#DIV/0!</v>
      </c>
    </row>
    <row r="10" spans="1:8" s="6" customFormat="1" ht="15.75" hidden="1" customHeight="1" x14ac:dyDescent="0.2">
      <c r="A10" s="149"/>
      <c r="B10" s="149"/>
      <c r="C10" s="149"/>
      <c r="D10" s="149"/>
      <c r="E10" s="149"/>
      <c r="F10" s="149"/>
      <c r="G10" s="149"/>
      <c r="H10" s="178" t="e">
        <f t="shared" si="0"/>
        <v>#DIV/0!</v>
      </c>
    </row>
    <row r="11" spans="1:8" s="6" customFormat="1" ht="15" customHeight="1" x14ac:dyDescent="0.2">
      <c r="A11" s="142"/>
      <c r="B11" s="139" t="s">
        <v>15</v>
      </c>
      <c r="C11" s="140"/>
      <c r="D11" s="150">
        <f>SUM(D12:D12)</f>
        <v>200000</v>
      </c>
      <c r="E11" s="150">
        <f>SUM(E12:E12)</f>
        <v>0</v>
      </c>
      <c r="F11" s="150">
        <f>SUM(F12:F12)</f>
        <v>200000</v>
      </c>
      <c r="G11" s="150">
        <f>SUM(G12:G12)</f>
        <v>145000</v>
      </c>
      <c r="H11" s="178">
        <f t="shared" si="0"/>
        <v>0.72499999999999998</v>
      </c>
    </row>
    <row r="12" spans="1:8" s="6" customFormat="1" ht="15" customHeight="1" x14ac:dyDescent="0.2">
      <c r="A12" s="144"/>
      <c r="B12" s="145" t="s">
        <v>131</v>
      </c>
      <c r="C12" s="146"/>
      <c r="D12" s="148">
        <v>200000</v>
      </c>
      <c r="E12" s="148">
        <f>F12-D12</f>
        <v>0</v>
      </c>
      <c r="F12" s="148">
        <v>200000</v>
      </c>
      <c r="G12" s="148">
        <v>145000</v>
      </c>
      <c r="H12" s="178">
        <f t="shared" si="0"/>
        <v>0.72499999999999998</v>
      </c>
    </row>
    <row r="13" spans="1:8" s="6" customFormat="1" ht="26.25" customHeight="1" x14ac:dyDescent="0.2">
      <c r="A13" s="142"/>
      <c r="B13" s="142" t="s">
        <v>18</v>
      </c>
      <c r="C13" s="140"/>
      <c r="D13" s="150">
        <f t="shared" ref="D13:F13" si="1">+D14</f>
        <v>0</v>
      </c>
      <c r="E13" s="150">
        <f t="shared" si="1"/>
        <v>0</v>
      </c>
      <c r="F13" s="150">
        <f t="shared" si="1"/>
        <v>0</v>
      </c>
      <c r="G13" s="150">
        <f>+G14</f>
        <v>54700</v>
      </c>
      <c r="H13" s="178"/>
    </row>
    <row r="14" spans="1:8" s="6" customFormat="1" ht="15" customHeight="1" x14ac:dyDescent="0.2">
      <c r="A14" s="144"/>
      <c r="B14" s="151" t="s">
        <v>170</v>
      </c>
      <c r="C14" s="151"/>
      <c r="D14" s="147">
        <v>0</v>
      </c>
      <c r="E14" s="148">
        <f t="shared" ref="E14:E20" si="2">F14-D14</f>
        <v>0</v>
      </c>
      <c r="F14" s="147">
        <v>0</v>
      </c>
      <c r="G14" s="147">
        <v>54700</v>
      </c>
      <c r="H14" s="178"/>
    </row>
    <row r="15" spans="1:8" s="6" customFormat="1" ht="22.5" customHeight="1" x14ac:dyDescent="0.2">
      <c r="A15" s="142"/>
      <c r="B15" s="142" t="s">
        <v>40</v>
      </c>
      <c r="C15" s="140"/>
      <c r="D15" s="150">
        <f>SUM(D16:D21)</f>
        <v>55000</v>
      </c>
      <c r="E15" s="150">
        <f>SUM(E16:E21)</f>
        <v>0</v>
      </c>
      <c r="F15" s="150">
        <f>SUM(F16:F21)</f>
        <v>55000</v>
      </c>
      <c r="G15" s="150">
        <f>SUM(G16:G21)</f>
        <v>55860</v>
      </c>
      <c r="H15" s="178">
        <f t="shared" si="0"/>
        <v>1.0156363636363637</v>
      </c>
    </row>
    <row r="16" spans="1:8" s="6" customFormat="1" ht="12.75" x14ac:dyDescent="0.2">
      <c r="A16" s="144"/>
      <c r="B16" s="145" t="s">
        <v>171</v>
      </c>
      <c r="C16" s="146"/>
      <c r="D16" s="148">
        <v>55000</v>
      </c>
      <c r="E16" s="148">
        <f t="shared" si="2"/>
        <v>0</v>
      </c>
      <c r="F16" s="148">
        <v>55000</v>
      </c>
      <c r="G16" s="148">
        <v>55860</v>
      </c>
      <c r="H16" s="178">
        <f t="shared" si="0"/>
        <v>1.0156363636363637</v>
      </c>
    </row>
    <row r="17" spans="1:8" s="6" customFormat="1" ht="18" hidden="1" customHeight="1" x14ac:dyDescent="0.2">
      <c r="A17" s="144" t="s">
        <v>24</v>
      </c>
      <c r="B17" s="151"/>
      <c r="C17" s="146"/>
      <c r="D17" s="147">
        <v>0</v>
      </c>
      <c r="E17" s="148">
        <f t="shared" si="2"/>
        <v>0</v>
      </c>
      <c r="F17" s="147">
        <v>0</v>
      </c>
      <c r="G17" s="147"/>
      <c r="H17" s="178" t="e">
        <f t="shared" si="0"/>
        <v>#DIV/0!</v>
      </c>
    </row>
    <row r="18" spans="1:8" s="6" customFormat="1" ht="18" hidden="1" customHeight="1" x14ac:dyDescent="0.2">
      <c r="A18" s="144" t="s">
        <v>25</v>
      </c>
      <c r="B18" s="152"/>
      <c r="C18" s="146"/>
      <c r="D18" s="147">
        <v>0</v>
      </c>
      <c r="E18" s="148">
        <f t="shared" si="2"/>
        <v>0</v>
      </c>
      <c r="F18" s="147">
        <v>0</v>
      </c>
      <c r="G18" s="147"/>
      <c r="H18" s="178" t="e">
        <f t="shared" si="0"/>
        <v>#DIV/0!</v>
      </c>
    </row>
    <row r="19" spans="1:8" s="6" customFormat="1" ht="18" hidden="1" customHeight="1" x14ac:dyDescent="0.2">
      <c r="A19" s="144" t="s">
        <v>26</v>
      </c>
      <c r="B19" s="153"/>
      <c r="C19" s="146"/>
      <c r="D19" s="147">
        <v>0</v>
      </c>
      <c r="E19" s="148">
        <f t="shared" si="2"/>
        <v>0</v>
      </c>
      <c r="F19" s="147">
        <v>0</v>
      </c>
      <c r="G19" s="147"/>
      <c r="H19" s="178" t="e">
        <f t="shared" si="0"/>
        <v>#DIV/0!</v>
      </c>
    </row>
    <row r="20" spans="1:8" s="6" customFormat="1" ht="18" hidden="1" customHeight="1" x14ac:dyDescent="0.2">
      <c r="A20" s="144" t="s">
        <v>27</v>
      </c>
      <c r="B20" s="153"/>
      <c r="C20" s="146"/>
      <c r="D20" s="147">
        <v>0</v>
      </c>
      <c r="E20" s="148">
        <f t="shared" si="2"/>
        <v>0</v>
      </c>
      <c r="F20" s="147">
        <v>0</v>
      </c>
      <c r="G20" s="147"/>
      <c r="H20" s="178" t="e">
        <f t="shared" si="0"/>
        <v>#DIV/0!</v>
      </c>
    </row>
    <row r="21" spans="1:8" s="6" customFormat="1" ht="18" hidden="1" customHeight="1" x14ac:dyDescent="0.2">
      <c r="A21" s="144" t="s">
        <v>32</v>
      </c>
      <c r="B21" s="153"/>
      <c r="C21" s="146"/>
      <c r="D21" s="154"/>
      <c r="E21" s="154"/>
      <c r="F21" s="154"/>
      <c r="G21" s="154"/>
      <c r="H21" s="178" t="e">
        <f t="shared" si="0"/>
        <v>#DIV/0!</v>
      </c>
    </row>
    <row r="22" spans="1:8" s="6" customFormat="1" ht="23.25" customHeight="1" x14ac:dyDescent="0.2">
      <c r="A22" s="245" t="s">
        <v>177</v>
      </c>
      <c r="B22" s="245"/>
      <c r="C22" s="140"/>
      <c r="D22" s="143">
        <f>D11+D13+D15</f>
        <v>255000</v>
      </c>
      <c r="E22" s="143">
        <f>E11+E13+E15</f>
        <v>0</v>
      </c>
      <c r="F22" s="143">
        <f>F11+F13+F15</f>
        <v>255000</v>
      </c>
      <c r="G22" s="143">
        <f>G11+G13+G15</f>
        <v>255560</v>
      </c>
      <c r="H22" s="178">
        <f t="shared" si="0"/>
        <v>1.0021960784313726</v>
      </c>
    </row>
    <row r="23" spans="1:8" s="6" customFormat="1" ht="24" hidden="1" customHeight="1" x14ac:dyDescent="0.2">
      <c r="A23" s="241"/>
      <c r="B23" s="241"/>
      <c r="C23" s="241"/>
      <c r="D23" s="241"/>
      <c r="E23" s="155"/>
      <c r="F23" s="155"/>
      <c r="G23" s="155"/>
      <c r="H23" s="178" t="e">
        <f t="shared" si="0"/>
        <v>#DIV/0!</v>
      </c>
    </row>
    <row r="24" spans="1:8" s="6" customFormat="1" ht="21" hidden="1" customHeight="1" thickBot="1" x14ac:dyDescent="0.25">
      <c r="A24" s="245"/>
      <c r="B24" s="245"/>
      <c r="C24" s="140"/>
      <c r="D24" s="143">
        <f>D6</f>
        <v>0</v>
      </c>
      <c r="E24" s="143">
        <f>E6</f>
        <v>0</v>
      </c>
      <c r="F24" s="143">
        <f>F6</f>
        <v>0</v>
      </c>
      <c r="G24" s="143">
        <f>G6</f>
        <v>368460</v>
      </c>
      <c r="H24" s="178" t="e">
        <f t="shared" si="0"/>
        <v>#DIV/0!</v>
      </c>
    </row>
    <row r="25" spans="1:8" ht="18" hidden="1" customHeight="1" thickBot="1" x14ac:dyDescent="0.25">
      <c r="A25" s="245"/>
      <c r="B25" s="245"/>
      <c r="C25" s="140"/>
      <c r="D25" s="143">
        <f>D22+D24</f>
        <v>255000</v>
      </c>
      <c r="E25" s="143">
        <f>E22+E24</f>
        <v>0</v>
      </c>
      <c r="F25" s="143">
        <f>F22+F24</f>
        <v>255000</v>
      </c>
      <c r="G25" s="143">
        <f>G22+G24</f>
        <v>624020</v>
      </c>
      <c r="H25" s="178">
        <f t="shared" si="0"/>
        <v>2.447137254901961</v>
      </c>
    </row>
    <row r="26" spans="1:8" ht="15" customHeight="1" x14ac:dyDescent="0.2">
      <c r="A26" s="245" t="s">
        <v>173</v>
      </c>
      <c r="B26" s="245"/>
      <c r="C26" s="245"/>
      <c r="D26" s="150">
        <f>+D6+D22+D8</f>
        <v>255000</v>
      </c>
      <c r="E26" s="150">
        <f>+E6+E22+E8</f>
        <v>0</v>
      </c>
      <c r="F26" s="150">
        <f>+F6+F22+F8</f>
        <v>255000</v>
      </c>
      <c r="G26" s="150">
        <f>+G6+G22+G8</f>
        <v>624020</v>
      </c>
      <c r="H26" s="178">
        <f t="shared" si="0"/>
        <v>2.447137254901961</v>
      </c>
    </row>
    <row r="27" spans="1:8" ht="15" customHeight="1" x14ac:dyDescent="0.2">
      <c r="A27" s="156" t="s">
        <v>179</v>
      </c>
      <c r="B27" s="156"/>
      <c r="C27" s="156"/>
      <c r="D27" s="156"/>
      <c r="E27" s="155"/>
      <c r="F27" s="155"/>
      <c r="G27" s="155"/>
      <c r="H27" s="178"/>
    </row>
    <row r="28" spans="1:8" ht="15" hidden="1" customHeight="1" x14ac:dyDescent="0.2">
      <c r="A28" s="157" t="s">
        <v>23</v>
      </c>
      <c r="B28" s="157" t="s">
        <v>6</v>
      </c>
      <c r="C28" s="140" t="s">
        <v>54</v>
      </c>
      <c r="D28" s="143">
        <f>SUM(D29:D29)</f>
        <v>0</v>
      </c>
      <c r="E28" s="143">
        <f>SUM(E29:E29)</f>
        <v>0</v>
      </c>
      <c r="F28" s="143">
        <f>SUM(F29:F29)</f>
        <v>0</v>
      </c>
      <c r="G28" s="143">
        <f>SUM(G29:G29)</f>
        <v>0</v>
      </c>
      <c r="H28" s="178" t="e">
        <f t="shared" si="0"/>
        <v>#DIV/0!</v>
      </c>
    </row>
    <row r="29" spans="1:8" ht="15" hidden="1" customHeight="1" x14ac:dyDescent="0.2">
      <c r="A29" s="158"/>
      <c r="B29" s="159"/>
      <c r="C29" s="146"/>
      <c r="D29" s="147"/>
      <c r="E29" s="148">
        <f>F29-D29</f>
        <v>0</v>
      </c>
      <c r="F29" s="147">
        <v>0</v>
      </c>
      <c r="G29" s="147">
        <v>0</v>
      </c>
      <c r="H29" s="178" t="e">
        <f t="shared" si="0"/>
        <v>#DIV/0!</v>
      </c>
    </row>
    <row r="30" spans="1:8" ht="15" hidden="1" customHeight="1" x14ac:dyDescent="0.2">
      <c r="A30" s="157" t="s">
        <v>24</v>
      </c>
      <c r="B30" s="157" t="s">
        <v>39</v>
      </c>
      <c r="C30" s="140"/>
      <c r="D30" s="143">
        <f>SUM(D31:D32)</f>
        <v>0</v>
      </c>
      <c r="E30" s="143">
        <f>SUM(E31:E32)</f>
        <v>0</v>
      </c>
      <c r="F30" s="143">
        <f>SUM(F31:F32)</f>
        <v>0</v>
      </c>
      <c r="G30" s="143">
        <f>SUM(G31:G32)</f>
        <v>0</v>
      </c>
      <c r="H30" s="178" t="e">
        <f t="shared" si="0"/>
        <v>#DIV/0!</v>
      </c>
    </row>
    <row r="31" spans="1:8" ht="15" hidden="1" customHeight="1" x14ac:dyDescent="0.2">
      <c r="A31" s="158"/>
      <c r="B31" s="152"/>
      <c r="C31" s="146"/>
      <c r="D31" s="147"/>
      <c r="E31" s="148"/>
      <c r="F31" s="147"/>
      <c r="G31" s="147"/>
      <c r="H31" s="178" t="e">
        <f t="shared" si="0"/>
        <v>#DIV/0!</v>
      </c>
    </row>
    <row r="32" spans="1:8" ht="15" hidden="1" customHeight="1" x14ac:dyDescent="0.2">
      <c r="A32" s="158"/>
      <c r="B32" s="159"/>
      <c r="C32" s="146"/>
      <c r="D32" s="147"/>
      <c r="E32" s="147"/>
      <c r="F32" s="147"/>
      <c r="G32" s="147"/>
      <c r="H32" s="178" t="e">
        <f t="shared" si="0"/>
        <v>#DIV/0!</v>
      </c>
    </row>
    <row r="33" spans="1:8" ht="15" customHeight="1" x14ac:dyDescent="0.2">
      <c r="A33" s="141"/>
      <c r="B33" s="166" t="s">
        <v>178</v>
      </c>
      <c r="C33" s="164"/>
      <c r="D33" s="165">
        <f t="shared" ref="D33:F33" si="3">SUM(D34:D42)</f>
        <v>3592000</v>
      </c>
      <c r="E33" s="165">
        <f t="shared" si="3"/>
        <v>0</v>
      </c>
      <c r="F33" s="165">
        <f t="shared" si="3"/>
        <v>3592000</v>
      </c>
      <c r="G33" s="165">
        <f>SUM(G34:G42)</f>
        <v>612000</v>
      </c>
      <c r="H33" s="178">
        <f t="shared" si="0"/>
        <v>0.17037861915367483</v>
      </c>
    </row>
    <row r="34" spans="1:8" ht="15" customHeight="1" x14ac:dyDescent="0.2">
      <c r="A34" s="158" t="s">
        <v>23</v>
      </c>
      <c r="B34" s="152" t="s">
        <v>126</v>
      </c>
      <c r="C34" s="146"/>
      <c r="D34" s="147">
        <v>750000</v>
      </c>
      <c r="E34" s="148">
        <f t="shared" ref="E34:E41" si="4">F34-D34</f>
        <v>0</v>
      </c>
      <c r="F34" s="147">
        <v>750000</v>
      </c>
      <c r="G34" s="147"/>
      <c r="H34" s="178">
        <f t="shared" si="0"/>
        <v>0</v>
      </c>
    </row>
    <row r="35" spans="1:8" ht="15" customHeight="1" x14ac:dyDescent="0.2">
      <c r="A35" s="158" t="s">
        <v>24</v>
      </c>
      <c r="B35" s="152" t="s">
        <v>127</v>
      </c>
      <c r="C35" s="146"/>
      <c r="D35" s="147">
        <v>800000</v>
      </c>
      <c r="E35" s="148">
        <f t="shared" si="4"/>
        <v>0</v>
      </c>
      <c r="F35" s="147">
        <v>800000</v>
      </c>
      <c r="G35" s="147">
        <v>300000</v>
      </c>
      <c r="H35" s="178">
        <f t="shared" si="0"/>
        <v>0.375</v>
      </c>
    </row>
    <row r="36" spans="1:8" ht="15" customHeight="1" x14ac:dyDescent="0.2">
      <c r="A36" s="158" t="s">
        <v>25</v>
      </c>
      <c r="B36" s="152" t="s">
        <v>128</v>
      </c>
      <c r="C36" s="146"/>
      <c r="D36" s="147">
        <v>200000</v>
      </c>
      <c r="E36" s="148">
        <f t="shared" si="4"/>
        <v>0</v>
      </c>
      <c r="F36" s="147">
        <v>200000</v>
      </c>
      <c r="G36" s="147">
        <v>100000</v>
      </c>
      <c r="H36" s="178">
        <f t="shared" si="0"/>
        <v>0.5</v>
      </c>
    </row>
    <row r="37" spans="1:8" ht="15" customHeight="1" x14ac:dyDescent="0.2">
      <c r="A37" s="158" t="s">
        <v>26</v>
      </c>
      <c r="B37" s="152" t="s">
        <v>129</v>
      </c>
      <c r="C37" s="146"/>
      <c r="D37" s="147">
        <v>450000</v>
      </c>
      <c r="E37" s="148">
        <f t="shared" si="4"/>
        <v>0</v>
      </c>
      <c r="F37" s="147">
        <v>450000</v>
      </c>
      <c r="G37" s="147">
        <v>200000</v>
      </c>
      <c r="H37" s="178">
        <f t="shared" si="0"/>
        <v>0.44444444444444442</v>
      </c>
    </row>
    <row r="38" spans="1:8" ht="15" customHeight="1" x14ac:dyDescent="0.2">
      <c r="A38" s="158" t="s">
        <v>27</v>
      </c>
      <c r="B38" s="152" t="s">
        <v>174</v>
      </c>
      <c r="C38" s="146"/>
      <c r="D38" s="147">
        <v>550000</v>
      </c>
      <c r="E38" s="148">
        <f t="shared" si="4"/>
        <v>0</v>
      </c>
      <c r="F38" s="147">
        <v>550000</v>
      </c>
      <c r="G38" s="147">
        <v>0</v>
      </c>
      <c r="H38" s="178">
        <f t="shared" si="0"/>
        <v>0</v>
      </c>
    </row>
    <row r="39" spans="1:8" ht="15" customHeight="1" x14ac:dyDescent="0.2">
      <c r="A39" s="158" t="s">
        <v>32</v>
      </c>
      <c r="B39" s="152" t="s">
        <v>130</v>
      </c>
      <c r="C39" s="146"/>
      <c r="D39" s="147">
        <v>800000</v>
      </c>
      <c r="E39" s="148">
        <f t="shared" si="4"/>
        <v>0</v>
      </c>
      <c r="F39" s="147">
        <v>800000</v>
      </c>
      <c r="G39" s="147">
        <v>0</v>
      </c>
      <c r="H39" s="178">
        <f t="shared" si="0"/>
        <v>0</v>
      </c>
    </row>
    <row r="40" spans="1:8" ht="15" customHeight="1" x14ac:dyDescent="0.2">
      <c r="A40" s="158" t="s">
        <v>34</v>
      </c>
      <c r="B40" s="152" t="s">
        <v>134</v>
      </c>
      <c r="C40" s="146"/>
      <c r="D40" s="147"/>
      <c r="E40" s="148">
        <f t="shared" si="4"/>
        <v>0</v>
      </c>
      <c r="F40" s="147">
        <v>0</v>
      </c>
      <c r="G40" s="147">
        <v>0</v>
      </c>
      <c r="H40" s="178"/>
    </row>
    <row r="41" spans="1:8" ht="15" customHeight="1" x14ac:dyDescent="0.2">
      <c r="A41" s="158" t="s">
        <v>35</v>
      </c>
      <c r="B41" s="152" t="s">
        <v>135</v>
      </c>
      <c r="C41" s="146"/>
      <c r="D41" s="147">
        <v>30000</v>
      </c>
      <c r="E41" s="148">
        <f t="shared" si="4"/>
        <v>0</v>
      </c>
      <c r="F41" s="147">
        <v>30000</v>
      </c>
      <c r="G41" s="147">
        <v>0</v>
      </c>
      <c r="H41" s="178">
        <f t="shared" si="0"/>
        <v>0</v>
      </c>
    </row>
    <row r="42" spans="1:8" ht="15" customHeight="1" x14ac:dyDescent="0.2">
      <c r="A42" s="158">
        <v>9</v>
      </c>
      <c r="B42" s="151" t="s">
        <v>175</v>
      </c>
      <c r="C42" s="146"/>
      <c r="D42" s="147">
        <v>12000</v>
      </c>
      <c r="E42" s="147">
        <v>0</v>
      </c>
      <c r="F42" s="147">
        <v>12000</v>
      </c>
      <c r="G42" s="147">
        <v>12000</v>
      </c>
      <c r="H42" s="178">
        <f t="shared" si="0"/>
        <v>1</v>
      </c>
    </row>
    <row r="43" spans="1:8" ht="15" customHeight="1" x14ac:dyDescent="0.2">
      <c r="A43" s="243" t="s">
        <v>133</v>
      </c>
      <c r="B43" s="243"/>
      <c r="C43" s="167"/>
      <c r="D43" s="168">
        <v>2880000</v>
      </c>
      <c r="E43" s="168">
        <v>0</v>
      </c>
      <c r="F43" s="168">
        <v>910913</v>
      </c>
      <c r="G43" s="168">
        <v>0</v>
      </c>
      <c r="H43" s="178">
        <f t="shared" si="0"/>
        <v>0</v>
      </c>
    </row>
    <row r="44" spans="1:8" ht="18" customHeight="1" x14ac:dyDescent="0.2">
      <c r="A44" s="240" t="s">
        <v>7</v>
      </c>
      <c r="B44" s="240"/>
      <c r="C44" s="169"/>
      <c r="D44" s="170">
        <f t="shared" ref="D44:F44" si="5">+D33+D30+D26</f>
        <v>3847000</v>
      </c>
      <c r="E44" s="170">
        <f t="shared" si="5"/>
        <v>0</v>
      </c>
      <c r="F44" s="170">
        <f t="shared" si="5"/>
        <v>3847000</v>
      </c>
      <c r="G44" s="170">
        <f>+G33+G30+G26</f>
        <v>1236020</v>
      </c>
      <c r="H44" s="178">
        <f t="shared" si="0"/>
        <v>0.32129451520665453</v>
      </c>
    </row>
    <row r="45" spans="1:8" ht="21" customHeight="1" x14ac:dyDescent="0.2">
      <c r="A45" s="241" t="s">
        <v>181</v>
      </c>
      <c r="B45" s="241"/>
      <c r="C45" s="241"/>
      <c r="D45" s="241"/>
      <c r="E45" s="155"/>
      <c r="F45" s="155"/>
      <c r="G45" s="155"/>
      <c r="H45" s="178"/>
    </row>
    <row r="46" spans="1:8" s="6" customFormat="1" ht="18" hidden="1" customHeight="1" x14ac:dyDescent="0.2">
      <c r="A46" s="141" t="s">
        <v>23</v>
      </c>
      <c r="B46" s="139" t="s">
        <v>5</v>
      </c>
      <c r="C46" s="140"/>
      <c r="D46" s="143">
        <f>SUM(D47:D47)</f>
        <v>0</v>
      </c>
      <c r="E46" s="143"/>
      <c r="F46" s="143"/>
      <c r="G46" s="143"/>
      <c r="H46" s="178"/>
    </row>
    <row r="47" spans="1:8" s="6" customFormat="1" ht="21" hidden="1" customHeight="1" x14ac:dyDescent="0.2">
      <c r="A47" s="144" t="s">
        <v>23</v>
      </c>
      <c r="B47" s="160"/>
      <c r="C47" s="161"/>
      <c r="D47" s="147"/>
      <c r="E47" s="147"/>
      <c r="F47" s="147"/>
      <c r="G47" s="147"/>
      <c r="H47" s="178"/>
    </row>
    <row r="48" spans="1:8" s="162" customFormat="1" ht="18" hidden="1" customHeight="1" x14ac:dyDescent="0.2">
      <c r="A48" s="141" t="s">
        <v>24</v>
      </c>
      <c r="B48" s="139" t="s">
        <v>42</v>
      </c>
      <c r="C48" s="140"/>
      <c r="D48" s="143"/>
      <c r="E48" s="143">
        <f>E49+E50</f>
        <v>0</v>
      </c>
      <c r="F48" s="143"/>
      <c r="G48" s="143">
        <f>G49+G50</f>
        <v>0</v>
      </c>
      <c r="H48" s="178"/>
    </row>
    <row r="49" spans="1:8" s="6" customFormat="1" ht="15" hidden="1" customHeight="1" x14ac:dyDescent="0.2">
      <c r="A49" s="144"/>
      <c r="B49" s="145"/>
      <c r="C49" s="146"/>
      <c r="D49" s="147"/>
      <c r="E49" s="148"/>
      <c r="F49" s="147"/>
      <c r="G49" s="147"/>
      <c r="H49" s="178"/>
    </row>
    <row r="50" spans="1:8" s="6" customFormat="1" ht="15" hidden="1" customHeight="1" x14ac:dyDescent="0.2">
      <c r="A50" s="144"/>
      <c r="B50" s="145"/>
      <c r="C50" s="146"/>
      <c r="D50" s="147"/>
      <c r="E50" s="148"/>
      <c r="F50" s="147"/>
      <c r="G50" s="147"/>
      <c r="H50" s="178"/>
    </row>
    <row r="51" spans="1:8" ht="15" customHeight="1" x14ac:dyDescent="0.2">
      <c r="A51" s="242" t="s">
        <v>180</v>
      </c>
      <c r="B51" s="242"/>
      <c r="C51" s="171"/>
      <c r="D51" s="172">
        <f>D46+D48</f>
        <v>0</v>
      </c>
      <c r="E51" s="172">
        <f>E46+E48</f>
        <v>0</v>
      </c>
      <c r="F51" s="172">
        <f>F46+F48</f>
        <v>0</v>
      </c>
      <c r="G51" s="172">
        <f>G46+G48</f>
        <v>0</v>
      </c>
      <c r="H51" s="178"/>
    </row>
    <row r="59" spans="1:8" ht="15" customHeight="1" x14ac:dyDescent="0.2">
      <c r="A59" s="6"/>
      <c r="B59" s="6"/>
      <c r="C59" s="18"/>
      <c r="D59" s="18"/>
      <c r="E59" s="18"/>
      <c r="F59" s="18"/>
    </row>
  </sheetData>
  <mergeCells count="13">
    <mergeCell ref="A44:B44"/>
    <mergeCell ref="A45:D45"/>
    <mergeCell ref="A51:B51"/>
    <mergeCell ref="A43:B43"/>
    <mergeCell ref="A1:G1"/>
    <mergeCell ref="A2:G2"/>
    <mergeCell ref="A22:B22"/>
    <mergeCell ref="A23:D23"/>
    <mergeCell ref="A24:B24"/>
    <mergeCell ref="A25:B25"/>
    <mergeCell ref="A4:C5"/>
    <mergeCell ref="D4:G4"/>
    <mergeCell ref="A26:C26"/>
  </mergeCells>
  <phoneticPr fontId="7" type="noConversion"/>
  <pageMargins left="0.43307086614173229" right="0.15748031496062992" top="0.55118110236220474" bottom="0.39370078740157483" header="0.27559055118110237" footer="0.19685039370078741"/>
  <pageSetup paperSize="9" scale="97" orientation="portrait" r:id="rId1"/>
  <headerFooter alignWithMargins="0">
    <oddHeader>&amp;R3. számú melléklet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6"/>
    <pageSetUpPr fitToPage="1"/>
  </sheetPr>
  <dimension ref="A1:K79"/>
  <sheetViews>
    <sheetView tabSelected="1" workbookViewId="0">
      <selection activeCell="K73" sqref="K73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53" style="2" bestFit="1" customWidth="1"/>
    <col min="6" max="6" width="7.28515625" style="16" bestFit="1" customWidth="1"/>
    <col min="7" max="9" width="12.28515625" style="16" customWidth="1"/>
    <col min="10" max="10" width="15.7109375" style="2" customWidth="1"/>
    <col min="11" max="11" width="13.140625" style="2" bestFit="1" customWidth="1"/>
    <col min="12" max="16384" width="9.140625" style="2"/>
  </cols>
  <sheetData>
    <row r="1" spans="1:11" ht="15" customHeight="1" x14ac:dyDescent="0.2">
      <c r="A1" s="223" t="s">
        <v>183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1" ht="19.5" customHeight="1" x14ac:dyDescent="0.2">
      <c r="A2" s="223" t="s">
        <v>33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ht="15" customHeight="1" x14ac:dyDescent="0.2">
      <c r="A3" s="3"/>
      <c r="B3" s="3"/>
      <c r="C3" s="9"/>
      <c r="D3" s="9"/>
      <c r="E3" s="3"/>
      <c r="F3" s="17"/>
      <c r="H3" s="14"/>
      <c r="I3" s="14"/>
      <c r="J3" s="14" t="s">
        <v>56</v>
      </c>
    </row>
    <row r="4" spans="1:11" ht="10.5" customHeight="1" thickBot="1" x14ac:dyDescent="0.25"/>
    <row r="5" spans="1:11" ht="42.75" customHeight="1" thickBot="1" x14ac:dyDescent="0.25">
      <c r="A5" s="288" t="s">
        <v>22</v>
      </c>
      <c r="B5" s="289"/>
      <c r="C5" s="289"/>
      <c r="D5" s="289"/>
      <c r="E5" s="289"/>
      <c r="F5" s="60" t="s">
        <v>21</v>
      </c>
      <c r="G5" s="61" t="s">
        <v>112</v>
      </c>
      <c r="H5" s="109" t="s">
        <v>107</v>
      </c>
      <c r="I5" s="109" t="s">
        <v>99</v>
      </c>
      <c r="J5" s="179" t="s">
        <v>100</v>
      </c>
      <c r="K5" s="5"/>
    </row>
    <row r="6" spans="1:11" ht="18" customHeight="1" x14ac:dyDescent="0.2">
      <c r="A6" s="272" t="s">
        <v>23</v>
      </c>
      <c r="B6" s="291" t="s">
        <v>17</v>
      </c>
      <c r="C6" s="292"/>
      <c r="D6" s="292"/>
      <c r="E6" s="292"/>
      <c r="F6" s="292"/>
      <c r="G6" s="293"/>
      <c r="H6" s="84"/>
      <c r="I6" s="84"/>
      <c r="J6" s="6"/>
      <c r="K6" s="5"/>
    </row>
    <row r="7" spans="1:11" ht="15" customHeight="1" x14ac:dyDescent="0.2">
      <c r="A7" s="250"/>
      <c r="B7" s="275" t="s">
        <v>23</v>
      </c>
      <c r="C7" s="268" t="s">
        <v>20</v>
      </c>
      <c r="D7" s="269"/>
      <c r="E7" s="270"/>
      <c r="F7" s="41" t="s">
        <v>43</v>
      </c>
      <c r="G7" s="25">
        <f>SUM(G8:G9)</f>
        <v>0</v>
      </c>
      <c r="H7" s="25"/>
      <c r="I7" s="25"/>
      <c r="J7" s="180">
        <f>SUM(J8:J9)</f>
        <v>0</v>
      </c>
      <c r="K7" s="178"/>
    </row>
    <row r="8" spans="1:11" s="9" customFormat="1" ht="15" customHeight="1" x14ac:dyDescent="0.2">
      <c r="A8" s="250"/>
      <c r="B8" s="276"/>
      <c r="C8" s="26" t="s">
        <v>23</v>
      </c>
      <c r="D8" s="277" t="s">
        <v>11</v>
      </c>
      <c r="E8" s="278"/>
      <c r="F8" s="42"/>
      <c r="G8" s="33">
        <v>0</v>
      </c>
      <c r="H8" s="33">
        <f>I8-G8</f>
        <v>0</v>
      </c>
      <c r="I8" s="33"/>
      <c r="J8" s="181">
        <v>0</v>
      </c>
      <c r="K8" s="178"/>
    </row>
    <row r="9" spans="1:11" s="9" customFormat="1" ht="15" customHeight="1" x14ac:dyDescent="0.2">
      <c r="A9" s="250"/>
      <c r="B9" s="276"/>
      <c r="C9" s="57" t="s">
        <v>24</v>
      </c>
      <c r="D9" s="277" t="s">
        <v>10</v>
      </c>
      <c r="E9" s="278"/>
      <c r="F9" s="42"/>
      <c r="G9" s="33">
        <v>0</v>
      </c>
      <c r="H9" s="33">
        <f>I9-G9</f>
        <v>0</v>
      </c>
      <c r="I9" s="33"/>
      <c r="J9" s="181">
        <v>0</v>
      </c>
      <c r="K9" s="178"/>
    </row>
    <row r="10" spans="1:11" ht="15" customHeight="1" x14ac:dyDescent="0.2">
      <c r="A10" s="250"/>
      <c r="B10" s="275" t="s">
        <v>24</v>
      </c>
      <c r="C10" s="268" t="s">
        <v>29</v>
      </c>
      <c r="D10" s="269"/>
      <c r="E10" s="270"/>
      <c r="F10" s="43" t="s">
        <v>44</v>
      </c>
      <c r="G10" s="58">
        <v>39369827</v>
      </c>
      <c r="H10" s="58">
        <f>H11+H15+H17+H21</f>
        <v>0</v>
      </c>
      <c r="I10" s="58">
        <v>39369827</v>
      </c>
      <c r="J10" s="182">
        <f>J11+J15+J17+J21</f>
        <v>5850615</v>
      </c>
      <c r="K10" s="178">
        <f t="shared" ref="K10:K71" si="0">+J10/I10</f>
        <v>0.14860657122013771</v>
      </c>
    </row>
    <row r="11" spans="1:11" s="9" customFormat="1" ht="15" customHeight="1" x14ac:dyDescent="0.2">
      <c r="A11" s="250"/>
      <c r="B11" s="276"/>
      <c r="C11" s="13" t="s">
        <v>23</v>
      </c>
      <c r="D11" s="277" t="s">
        <v>30</v>
      </c>
      <c r="E11" s="278"/>
      <c r="F11" s="42"/>
      <c r="G11" s="33"/>
      <c r="H11" s="33"/>
      <c r="I11" s="33"/>
      <c r="J11" s="181"/>
      <c r="K11" s="178"/>
    </row>
    <row r="12" spans="1:11" s="9" customFormat="1" ht="15" hidden="1" customHeight="1" x14ac:dyDescent="0.25">
      <c r="A12" s="250"/>
      <c r="B12" s="276"/>
      <c r="C12" s="52"/>
      <c r="D12" s="37" t="s">
        <v>23</v>
      </c>
      <c r="E12" s="51"/>
      <c r="F12" s="42"/>
      <c r="G12" s="20"/>
      <c r="H12" s="20"/>
      <c r="I12" s="20"/>
      <c r="J12" s="183"/>
      <c r="K12" s="178"/>
    </row>
    <row r="13" spans="1:11" s="9" customFormat="1" ht="15" hidden="1" customHeight="1" x14ac:dyDescent="0.25">
      <c r="A13" s="250"/>
      <c r="B13" s="276"/>
      <c r="C13" s="52"/>
      <c r="D13" s="37" t="s">
        <v>24</v>
      </c>
      <c r="E13" s="51"/>
      <c r="F13" s="42"/>
      <c r="G13" s="20"/>
      <c r="H13" s="20"/>
      <c r="I13" s="20"/>
      <c r="J13" s="183"/>
      <c r="K13" s="178"/>
    </row>
    <row r="14" spans="1:11" s="9" customFormat="1" ht="15" hidden="1" customHeight="1" x14ac:dyDescent="0.25">
      <c r="A14" s="250"/>
      <c r="B14" s="276"/>
      <c r="C14" s="52"/>
      <c r="D14" s="37" t="s">
        <v>25</v>
      </c>
      <c r="E14" s="51"/>
      <c r="F14" s="42"/>
      <c r="G14" s="20"/>
      <c r="H14" s="20"/>
      <c r="I14" s="20"/>
      <c r="J14" s="183"/>
      <c r="K14" s="178"/>
    </row>
    <row r="15" spans="1:11" s="9" customFormat="1" ht="15" customHeight="1" x14ac:dyDescent="0.2">
      <c r="A15" s="250"/>
      <c r="B15" s="276"/>
      <c r="C15" s="275" t="s">
        <v>24</v>
      </c>
      <c r="D15" s="277" t="s">
        <v>31</v>
      </c>
      <c r="E15" s="278"/>
      <c r="F15" s="42"/>
      <c r="G15" s="33">
        <f>SUM(G16:G16)</f>
        <v>0</v>
      </c>
      <c r="H15" s="33"/>
      <c r="I15" s="33"/>
      <c r="J15" s="181">
        <f>SUM(J16:J16)</f>
        <v>0</v>
      </c>
      <c r="K15" s="178"/>
    </row>
    <row r="16" spans="1:11" ht="15" hidden="1" customHeight="1" x14ac:dyDescent="0.2">
      <c r="A16" s="250"/>
      <c r="B16" s="276"/>
      <c r="C16" s="276"/>
      <c r="D16" s="19" t="s">
        <v>23</v>
      </c>
      <c r="E16" s="35" t="s">
        <v>132</v>
      </c>
      <c r="F16" s="44"/>
      <c r="G16" s="20"/>
      <c r="H16" s="20"/>
      <c r="I16" s="20"/>
      <c r="J16" s="183"/>
      <c r="K16" s="178"/>
    </row>
    <row r="17" spans="1:11" s="9" customFormat="1" ht="15" customHeight="1" x14ac:dyDescent="0.2">
      <c r="A17" s="250"/>
      <c r="B17" s="276"/>
      <c r="C17" s="275" t="s">
        <v>25</v>
      </c>
      <c r="D17" s="277" t="s">
        <v>8</v>
      </c>
      <c r="E17" s="278"/>
      <c r="F17" s="42"/>
      <c r="G17" s="111">
        <f t="shared" ref="G17:I17" si="1">SUM(G18:G19)</f>
        <v>0</v>
      </c>
      <c r="H17" s="111">
        <f t="shared" si="1"/>
        <v>0</v>
      </c>
      <c r="I17" s="111">
        <f t="shared" si="1"/>
        <v>0</v>
      </c>
      <c r="J17" s="181">
        <f>SUM(J18:J19)</f>
        <v>5670615</v>
      </c>
      <c r="K17" s="178"/>
    </row>
    <row r="18" spans="1:11" s="9" customFormat="1" ht="15" customHeight="1" x14ac:dyDescent="0.2">
      <c r="A18" s="250"/>
      <c r="B18" s="276"/>
      <c r="C18" s="276"/>
      <c r="D18" s="37" t="s">
        <v>23</v>
      </c>
      <c r="E18" s="75" t="s">
        <v>144</v>
      </c>
      <c r="F18" s="42" t="s">
        <v>44</v>
      </c>
      <c r="G18" s="20"/>
      <c r="H18" s="20">
        <f>I18-G18</f>
        <v>0</v>
      </c>
      <c r="I18" s="20"/>
      <c r="J18" s="183">
        <v>3300000</v>
      </c>
      <c r="K18" s="178"/>
    </row>
    <row r="19" spans="1:11" s="9" customFormat="1" ht="15" customHeight="1" x14ac:dyDescent="0.2">
      <c r="A19" s="250"/>
      <c r="B19" s="276"/>
      <c r="C19" s="59"/>
      <c r="D19" s="37" t="s">
        <v>24</v>
      </c>
      <c r="E19" s="75" t="s">
        <v>146</v>
      </c>
      <c r="F19" s="42"/>
      <c r="G19" s="20"/>
      <c r="H19" s="20"/>
      <c r="I19" s="20"/>
      <c r="J19" s="183">
        <v>2370615</v>
      </c>
      <c r="K19" s="178"/>
    </row>
    <row r="20" spans="1:11" s="9" customFormat="1" ht="15" hidden="1" customHeight="1" x14ac:dyDescent="0.2">
      <c r="A20" s="250"/>
      <c r="B20" s="276"/>
      <c r="C20" s="59"/>
      <c r="D20" s="37" t="s">
        <v>25</v>
      </c>
      <c r="E20" s="35"/>
      <c r="F20" s="42"/>
      <c r="G20" s="20"/>
      <c r="H20" s="20"/>
      <c r="I20" s="20"/>
      <c r="J20" s="183"/>
      <c r="K20" s="178"/>
    </row>
    <row r="21" spans="1:11" s="9" customFormat="1" ht="15" customHeight="1" x14ac:dyDescent="0.2">
      <c r="A21" s="250"/>
      <c r="B21" s="276"/>
      <c r="C21" s="275" t="s">
        <v>26</v>
      </c>
      <c r="D21" s="277" t="s">
        <v>9</v>
      </c>
      <c r="E21" s="278"/>
      <c r="F21" s="42" t="s">
        <v>45</v>
      </c>
      <c r="G21" s="33">
        <f>SUM(G22:G24)</f>
        <v>0</v>
      </c>
      <c r="H21" s="33">
        <f>SUM(H22:H24)</f>
        <v>0</v>
      </c>
      <c r="I21" s="33">
        <f>SUM(I22:I24)</f>
        <v>0</v>
      </c>
      <c r="J21" s="181">
        <f>SUM(J22:J25)</f>
        <v>180000</v>
      </c>
      <c r="K21" s="178"/>
    </row>
    <row r="22" spans="1:11" s="9" customFormat="1" ht="16.5" customHeight="1" x14ac:dyDescent="0.25">
      <c r="A22" s="250"/>
      <c r="B22" s="276"/>
      <c r="C22" s="276"/>
      <c r="D22" s="37" t="s">
        <v>23</v>
      </c>
      <c r="E22" s="51" t="s">
        <v>145</v>
      </c>
      <c r="F22" s="42"/>
      <c r="G22" s="20">
        <v>0</v>
      </c>
      <c r="H22" s="20">
        <f>I22-G22</f>
        <v>0</v>
      </c>
      <c r="I22" s="20"/>
      <c r="J22" s="183">
        <v>180000</v>
      </c>
      <c r="K22" s="178"/>
    </row>
    <row r="23" spans="1:11" s="9" customFormat="1" ht="29.25" hidden="1" customHeight="1" x14ac:dyDescent="0.25">
      <c r="A23" s="250"/>
      <c r="B23" s="276"/>
      <c r="C23" s="276"/>
      <c r="D23" s="37" t="s">
        <v>24</v>
      </c>
      <c r="E23" s="53"/>
      <c r="F23" s="42"/>
      <c r="G23" s="20">
        <v>0</v>
      </c>
      <c r="H23" s="20">
        <f>I23-G23</f>
        <v>0</v>
      </c>
      <c r="I23" s="20">
        <v>0</v>
      </c>
      <c r="J23" s="183"/>
      <c r="K23" s="178" t="e">
        <f t="shared" si="0"/>
        <v>#DIV/0!</v>
      </c>
    </row>
    <row r="24" spans="1:11" s="9" customFormat="1" ht="16.5" hidden="1" customHeight="1" x14ac:dyDescent="0.25">
      <c r="A24" s="250"/>
      <c r="B24" s="276"/>
      <c r="C24" s="276"/>
      <c r="D24" s="37" t="s">
        <v>25</v>
      </c>
      <c r="E24" s="53"/>
      <c r="F24" s="42"/>
      <c r="G24" s="20"/>
      <c r="H24" s="20">
        <f>I24-G24</f>
        <v>0</v>
      </c>
      <c r="I24" s="20">
        <v>0</v>
      </c>
      <c r="J24" s="183"/>
      <c r="K24" s="178" t="e">
        <f t="shared" si="0"/>
        <v>#DIV/0!</v>
      </c>
    </row>
    <row r="25" spans="1:11" s="9" customFormat="1" ht="16.5" hidden="1" customHeight="1" x14ac:dyDescent="0.25">
      <c r="A25" s="250"/>
      <c r="B25" s="59"/>
      <c r="C25" s="86"/>
      <c r="D25" s="37" t="s">
        <v>26</v>
      </c>
      <c r="E25" s="53"/>
      <c r="F25" s="42"/>
      <c r="G25" s="20"/>
      <c r="H25" s="20"/>
      <c r="I25" s="20"/>
      <c r="J25" s="183"/>
      <c r="K25" s="178" t="e">
        <f t="shared" si="0"/>
        <v>#DIV/0!</v>
      </c>
    </row>
    <row r="26" spans="1:11" ht="15" customHeight="1" x14ac:dyDescent="0.2">
      <c r="A26" s="250"/>
      <c r="B26" s="275" t="s">
        <v>25</v>
      </c>
      <c r="C26" s="268" t="s">
        <v>13</v>
      </c>
      <c r="D26" s="269"/>
      <c r="E26" s="270"/>
      <c r="F26" s="43" t="s">
        <v>46</v>
      </c>
      <c r="G26" s="58">
        <v>4050000</v>
      </c>
      <c r="H26" s="58">
        <f>H27+H45+H47+H48</f>
        <v>0</v>
      </c>
      <c r="I26" s="58">
        <v>4050000</v>
      </c>
      <c r="J26" s="182">
        <f>J27+J45+J47+J48</f>
        <v>772153</v>
      </c>
      <c r="K26" s="178">
        <f t="shared" si="0"/>
        <v>0.19065506172839505</v>
      </c>
    </row>
    <row r="27" spans="1:11" s="9" customFormat="1" ht="15" customHeight="1" x14ac:dyDescent="0.2">
      <c r="A27" s="250"/>
      <c r="B27" s="276"/>
      <c r="C27" s="13"/>
      <c r="D27" s="283" t="s">
        <v>161</v>
      </c>
      <c r="E27" s="284"/>
      <c r="F27" s="42" t="s">
        <v>55</v>
      </c>
      <c r="G27" s="33">
        <f>SUM(G41:G44)</f>
        <v>0</v>
      </c>
      <c r="H27" s="33">
        <f>SUM(H41:H44)</f>
        <v>0</v>
      </c>
      <c r="I27" s="33">
        <f>SUM(I41:I44)</f>
        <v>0</v>
      </c>
      <c r="J27" s="181">
        <f>SUM(J28:J44)</f>
        <v>772153</v>
      </c>
      <c r="K27" s="178"/>
    </row>
    <row r="28" spans="1:11" s="9" customFormat="1" ht="15" customHeight="1" x14ac:dyDescent="0.2">
      <c r="A28" s="250"/>
      <c r="B28" s="276"/>
      <c r="C28" s="52"/>
      <c r="D28" s="132"/>
      <c r="E28" s="75" t="s">
        <v>147</v>
      </c>
      <c r="F28" s="42"/>
      <c r="G28" s="33"/>
      <c r="H28" s="33"/>
      <c r="I28" s="33"/>
      <c r="J28" s="184">
        <v>61953</v>
      </c>
      <c r="K28" s="178"/>
    </row>
    <row r="29" spans="1:11" s="9" customFormat="1" ht="15" customHeight="1" x14ac:dyDescent="0.2">
      <c r="A29" s="250"/>
      <c r="B29" s="276"/>
      <c r="C29" s="52"/>
      <c r="D29" s="132"/>
      <c r="E29" s="75" t="s">
        <v>148</v>
      </c>
      <c r="F29" s="42"/>
      <c r="G29" s="33"/>
      <c r="H29" s="33"/>
      <c r="I29" s="33"/>
      <c r="J29" s="184">
        <v>11418</v>
      </c>
      <c r="K29" s="178"/>
    </row>
    <row r="30" spans="1:11" s="9" customFormat="1" ht="15" customHeight="1" x14ac:dyDescent="0.2">
      <c r="A30" s="250"/>
      <c r="B30" s="276"/>
      <c r="C30" s="52"/>
      <c r="D30" s="132"/>
      <c r="E30" s="75" t="s">
        <v>149</v>
      </c>
      <c r="F30" s="42"/>
      <c r="G30" s="33"/>
      <c r="H30" s="33"/>
      <c r="I30" s="33"/>
      <c r="J30" s="184">
        <v>7079</v>
      </c>
      <c r="K30" s="178"/>
    </row>
    <row r="31" spans="1:11" s="9" customFormat="1" ht="15" customHeight="1" x14ac:dyDescent="0.2">
      <c r="A31" s="250"/>
      <c r="B31" s="276"/>
      <c r="C31" s="52"/>
      <c r="D31" s="132"/>
      <c r="E31" s="75" t="s">
        <v>150</v>
      </c>
      <c r="F31" s="42"/>
      <c r="G31" s="33"/>
      <c r="H31" s="33"/>
      <c r="I31" s="33"/>
      <c r="J31" s="184">
        <v>5512</v>
      </c>
      <c r="K31" s="178"/>
    </row>
    <row r="32" spans="1:11" s="9" customFormat="1" ht="15" customHeight="1" x14ac:dyDescent="0.2">
      <c r="A32" s="250"/>
      <c r="B32" s="276"/>
      <c r="C32" s="52"/>
      <c r="D32" s="132"/>
      <c r="E32" s="75" t="s">
        <v>151</v>
      </c>
      <c r="F32" s="42"/>
      <c r="G32" s="33"/>
      <c r="H32" s="33"/>
      <c r="I32" s="33"/>
      <c r="J32" s="184">
        <v>13859</v>
      </c>
      <c r="K32" s="178"/>
    </row>
    <row r="33" spans="1:11" s="9" customFormat="1" ht="15" customHeight="1" x14ac:dyDescent="0.2">
      <c r="A33" s="250"/>
      <c r="B33" s="276"/>
      <c r="C33" s="52"/>
      <c r="D33" s="132"/>
      <c r="E33" s="75" t="s">
        <v>152</v>
      </c>
      <c r="F33" s="42"/>
      <c r="G33" s="33"/>
      <c r="H33" s="33"/>
      <c r="I33" s="33"/>
      <c r="J33" s="184">
        <v>21315</v>
      </c>
      <c r="K33" s="178"/>
    </row>
    <row r="34" spans="1:11" s="9" customFormat="1" ht="15" customHeight="1" x14ac:dyDescent="0.2">
      <c r="A34" s="250"/>
      <c r="B34" s="276"/>
      <c r="C34" s="52"/>
      <c r="D34" s="132"/>
      <c r="E34" s="75" t="s">
        <v>153</v>
      </c>
      <c r="F34" s="42"/>
      <c r="G34" s="33"/>
      <c r="H34" s="33"/>
      <c r="I34" s="33"/>
      <c r="J34" s="184">
        <v>14173</v>
      </c>
      <c r="K34" s="178"/>
    </row>
    <row r="35" spans="1:11" s="9" customFormat="1" ht="15" customHeight="1" x14ac:dyDescent="0.2">
      <c r="A35" s="250"/>
      <c r="B35" s="276"/>
      <c r="C35" s="52"/>
      <c r="D35" s="132"/>
      <c r="E35" s="75" t="s">
        <v>154</v>
      </c>
      <c r="F35" s="42"/>
      <c r="G35" s="33"/>
      <c r="H35" s="33"/>
      <c r="I35" s="33"/>
      <c r="J35" s="184">
        <v>33850</v>
      </c>
      <c r="K35" s="178"/>
    </row>
    <row r="36" spans="1:11" s="9" customFormat="1" ht="15" customHeight="1" x14ac:dyDescent="0.2">
      <c r="A36" s="250"/>
      <c r="B36" s="276"/>
      <c r="C36" s="52"/>
      <c r="D36" s="132"/>
      <c r="E36" s="75" t="s">
        <v>155</v>
      </c>
      <c r="F36" s="42"/>
      <c r="G36" s="33"/>
      <c r="H36" s="33"/>
      <c r="I36" s="33"/>
      <c r="J36" s="184">
        <v>13890</v>
      </c>
      <c r="K36" s="178"/>
    </row>
    <row r="37" spans="1:11" s="9" customFormat="1" ht="15" customHeight="1" x14ac:dyDescent="0.2">
      <c r="A37" s="250"/>
      <c r="B37" s="276"/>
      <c r="C37" s="52"/>
      <c r="D37" s="132"/>
      <c r="E37" s="75" t="s">
        <v>156</v>
      </c>
      <c r="F37" s="42"/>
      <c r="G37" s="33"/>
      <c r="H37" s="33"/>
      <c r="I37" s="33"/>
      <c r="J37" s="184">
        <v>22895</v>
      </c>
      <c r="K37" s="178"/>
    </row>
    <row r="38" spans="1:11" s="9" customFormat="1" ht="15" customHeight="1" x14ac:dyDescent="0.2">
      <c r="A38" s="250"/>
      <c r="B38" s="276"/>
      <c r="C38" s="52"/>
      <c r="D38" s="132"/>
      <c r="E38" s="75" t="s">
        <v>162</v>
      </c>
      <c r="F38" s="42"/>
      <c r="G38" s="33"/>
      <c r="H38" s="33"/>
      <c r="I38" s="33"/>
      <c r="J38" s="184">
        <v>234223</v>
      </c>
      <c r="K38" s="178"/>
    </row>
    <row r="39" spans="1:11" s="9" customFormat="1" ht="15" customHeight="1" x14ac:dyDescent="0.2">
      <c r="A39" s="250"/>
      <c r="B39" s="276"/>
      <c r="C39" s="52"/>
      <c r="D39" s="132"/>
      <c r="E39" s="75" t="s">
        <v>157</v>
      </c>
      <c r="F39" s="42"/>
      <c r="G39" s="33"/>
      <c r="H39" s="33"/>
      <c r="I39" s="33"/>
      <c r="J39" s="184">
        <f>75050+76095</f>
        <v>151145</v>
      </c>
      <c r="K39" s="178"/>
    </row>
    <row r="40" spans="1:11" s="9" customFormat="1" ht="15" hidden="1" customHeight="1" x14ac:dyDescent="0.2">
      <c r="A40" s="250"/>
      <c r="B40" s="276"/>
      <c r="C40" s="52"/>
      <c r="D40" s="132"/>
      <c r="E40" s="75"/>
      <c r="F40" s="42"/>
      <c r="G40" s="33"/>
      <c r="H40" s="33"/>
      <c r="I40" s="33"/>
      <c r="J40" s="184"/>
      <c r="K40" s="178"/>
    </row>
    <row r="41" spans="1:11" ht="12.75" x14ac:dyDescent="0.2">
      <c r="A41" s="250"/>
      <c r="B41" s="276"/>
      <c r="C41" s="285"/>
      <c r="D41" s="19"/>
      <c r="E41" s="75" t="s">
        <v>163</v>
      </c>
      <c r="F41" s="44"/>
      <c r="G41" s="20">
        <v>0</v>
      </c>
      <c r="H41" s="20">
        <f>I41-G41</f>
        <v>0</v>
      </c>
      <c r="I41" s="20"/>
      <c r="J41" s="184">
        <f>26681+55881</f>
        <v>82562</v>
      </c>
      <c r="K41" s="178"/>
    </row>
    <row r="42" spans="1:11" ht="12.75" x14ac:dyDescent="0.2">
      <c r="A42" s="250"/>
      <c r="B42" s="276"/>
      <c r="C42" s="286"/>
      <c r="D42" s="19"/>
      <c r="E42" s="75" t="s">
        <v>160</v>
      </c>
      <c r="F42" s="44"/>
      <c r="G42" s="20"/>
      <c r="H42" s="20"/>
      <c r="I42" s="20"/>
      <c r="J42" s="184">
        <v>3999</v>
      </c>
      <c r="K42" s="178"/>
    </row>
    <row r="43" spans="1:11" ht="12.75" x14ac:dyDescent="0.2">
      <c r="A43" s="250"/>
      <c r="B43" s="276"/>
      <c r="C43" s="286"/>
      <c r="D43" s="19"/>
      <c r="E43" s="75" t="s">
        <v>159</v>
      </c>
      <c r="F43" s="44"/>
      <c r="G43" s="20"/>
      <c r="H43" s="20"/>
      <c r="I43" s="20"/>
      <c r="J43" s="184">
        <v>14980</v>
      </c>
      <c r="K43" s="178"/>
    </row>
    <row r="44" spans="1:11" ht="15" customHeight="1" x14ac:dyDescent="0.2">
      <c r="A44" s="250"/>
      <c r="B44" s="276"/>
      <c r="C44" s="287"/>
      <c r="D44" s="19" t="s">
        <v>24</v>
      </c>
      <c r="E44" s="75" t="s">
        <v>158</v>
      </c>
      <c r="F44" s="44"/>
      <c r="G44" s="20"/>
      <c r="H44" s="20"/>
      <c r="I44" s="20"/>
      <c r="J44" s="184">
        <v>79300</v>
      </c>
      <c r="K44" s="178"/>
    </row>
    <row r="45" spans="1:11" s="9" customFormat="1" ht="15" hidden="1" customHeight="1" x14ac:dyDescent="0.2">
      <c r="A45" s="250"/>
      <c r="B45" s="276"/>
      <c r="C45" s="275"/>
      <c r="D45" s="277"/>
      <c r="E45" s="278"/>
      <c r="F45" s="42"/>
      <c r="G45" s="33"/>
      <c r="H45" s="33"/>
      <c r="I45" s="33"/>
      <c r="J45" s="181"/>
      <c r="K45" s="178" t="e">
        <f t="shared" si="0"/>
        <v>#DIV/0!</v>
      </c>
    </row>
    <row r="46" spans="1:11" ht="15" hidden="1" customHeight="1" x14ac:dyDescent="0.2">
      <c r="A46" s="250"/>
      <c r="B46" s="276"/>
      <c r="C46" s="276"/>
      <c r="D46" s="37"/>
      <c r="E46" s="54"/>
      <c r="F46" s="44"/>
      <c r="G46" s="20"/>
      <c r="H46" s="20"/>
      <c r="I46" s="20"/>
      <c r="J46" s="183"/>
      <c r="K46" s="178" t="e">
        <f t="shared" si="0"/>
        <v>#DIV/0!</v>
      </c>
    </row>
    <row r="47" spans="1:11" s="9" customFormat="1" ht="15" hidden="1" customHeight="1" x14ac:dyDescent="0.2">
      <c r="A47" s="250"/>
      <c r="B47" s="276"/>
      <c r="C47" s="13" t="s">
        <v>25</v>
      </c>
      <c r="D47" s="277" t="s">
        <v>12</v>
      </c>
      <c r="E47" s="278"/>
      <c r="F47" s="42"/>
      <c r="G47" s="33">
        <v>0</v>
      </c>
      <c r="H47" s="33">
        <f>I47-G47</f>
        <v>0</v>
      </c>
      <c r="I47" s="33"/>
      <c r="J47" s="181"/>
      <c r="K47" s="178" t="e">
        <f t="shared" si="0"/>
        <v>#DIV/0!</v>
      </c>
    </row>
    <row r="48" spans="1:11" s="9" customFormat="1" ht="15" hidden="1" customHeight="1" x14ac:dyDescent="0.2">
      <c r="A48" s="290"/>
      <c r="B48" s="282"/>
      <c r="C48" s="13" t="s">
        <v>26</v>
      </c>
      <c r="D48" s="277" t="s">
        <v>14</v>
      </c>
      <c r="E48" s="278"/>
      <c r="F48" s="42"/>
      <c r="G48" s="33">
        <v>0</v>
      </c>
      <c r="H48" s="33">
        <f>I48-G48</f>
        <v>0</v>
      </c>
      <c r="I48" s="33"/>
      <c r="J48" s="181"/>
      <c r="K48" s="178" t="e">
        <f t="shared" si="0"/>
        <v>#DIV/0!</v>
      </c>
    </row>
    <row r="49" spans="1:11" ht="15" customHeight="1" x14ac:dyDescent="0.2">
      <c r="A49" s="263"/>
      <c r="B49" s="15" t="s">
        <v>26</v>
      </c>
      <c r="C49" s="268" t="s">
        <v>164</v>
      </c>
      <c r="D49" s="269"/>
      <c r="E49" s="270"/>
      <c r="F49" s="43"/>
      <c r="G49" s="58">
        <v>11723353</v>
      </c>
      <c r="H49" s="58"/>
      <c r="I49" s="58">
        <v>11723353</v>
      </c>
      <c r="J49" s="182">
        <v>897146</v>
      </c>
      <c r="K49" s="178">
        <f t="shared" si="0"/>
        <v>7.6526399913062412E-2</v>
      </c>
    </row>
    <row r="50" spans="1:11" ht="18" customHeight="1" thickBot="1" x14ac:dyDescent="0.25">
      <c r="A50" s="251"/>
      <c r="B50" s="279" t="s">
        <v>16</v>
      </c>
      <c r="C50" s="280"/>
      <c r="D50" s="280"/>
      <c r="E50" s="281"/>
      <c r="F50" s="45"/>
      <c r="G50" s="108">
        <f>G7+G10+G26+G49</f>
        <v>55143180</v>
      </c>
      <c r="H50" s="108">
        <f t="shared" ref="H50:J50" si="2">H7+H10+H26+H49</f>
        <v>0</v>
      </c>
      <c r="I50" s="108">
        <f t="shared" si="2"/>
        <v>55143180</v>
      </c>
      <c r="J50" s="185">
        <f t="shared" si="2"/>
        <v>7519914</v>
      </c>
      <c r="K50" s="178">
        <f t="shared" si="0"/>
        <v>0.13637069896948273</v>
      </c>
    </row>
    <row r="51" spans="1:11" ht="18" customHeight="1" x14ac:dyDescent="0.2">
      <c r="A51" s="272" t="s">
        <v>24</v>
      </c>
      <c r="B51" s="273" t="s">
        <v>0</v>
      </c>
      <c r="C51" s="274"/>
      <c r="D51" s="274"/>
      <c r="E51" s="274"/>
      <c r="F51" s="274"/>
      <c r="G51" s="274"/>
      <c r="H51" s="84"/>
      <c r="I51" s="84"/>
      <c r="J51" s="6"/>
      <c r="K51" s="178"/>
    </row>
    <row r="52" spans="1:11" ht="15" customHeight="1" x14ac:dyDescent="0.2">
      <c r="A52" s="250"/>
      <c r="B52" s="275" t="s">
        <v>23</v>
      </c>
      <c r="C52" s="265" t="s">
        <v>1</v>
      </c>
      <c r="D52" s="265"/>
      <c r="E52" s="265"/>
      <c r="F52" s="38" t="s">
        <v>47</v>
      </c>
      <c r="G52" s="29">
        <f>G53+G58</f>
        <v>1500000</v>
      </c>
      <c r="H52" s="29">
        <f>H53+H58</f>
        <v>0</v>
      </c>
      <c r="I52" s="29">
        <f>I53+I58</f>
        <v>1500000</v>
      </c>
      <c r="J52" s="186">
        <f>J53+J58</f>
        <v>485956</v>
      </c>
      <c r="K52" s="178">
        <f t="shared" si="0"/>
        <v>0.32397066666666668</v>
      </c>
    </row>
    <row r="53" spans="1:11" s="9" customFormat="1" ht="15" customHeight="1" x14ac:dyDescent="0.2">
      <c r="A53" s="250"/>
      <c r="B53" s="276"/>
      <c r="C53" s="36" t="s">
        <v>23</v>
      </c>
      <c r="D53" s="277" t="s">
        <v>2</v>
      </c>
      <c r="E53" s="278"/>
      <c r="F53" s="13" t="s">
        <v>48</v>
      </c>
      <c r="G53" s="21">
        <v>1500000</v>
      </c>
      <c r="H53" s="33">
        <f>I53-G53</f>
        <v>0</v>
      </c>
      <c r="I53" s="21">
        <v>1500000</v>
      </c>
      <c r="J53" s="187">
        <f>SUM(J54:J57)</f>
        <v>485956</v>
      </c>
      <c r="K53" s="178">
        <f t="shared" si="0"/>
        <v>0.32397066666666668</v>
      </c>
    </row>
    <row r="54" spans="1:11" ht="15" customHeight="1" x14ac:dyDescent="0.2">
      <c r="A54" s="250"/>
      <c r="B54" s="276"/>
      <c r="C54" s="56"/>
      <c r="D54" s="37" t="s">
        <v>23</v>
      </c>
      <c r="E54" s="4" t="s">
        <v>165</v>
      </c>
      <c r="F54" s="8"/>
      <c r="G54" s="23"/>
      <c r="H54" s="23"/>
      <c r="I54" s="23"/>
      <c r="J54" s="188">
        <v>485956</v>
      </c>
      <c r="K54" s="178"/>
    </row>
    <row r="55" spans="1:11" ht="25.5" hidden="1" customHeight="1" x14ac:dyDescent="0.2">
      <c r="A55" s="250"/>
      <c r="B55" s="276"/>
      <c r="C55" s="56"/>
      <c r="D55" s="37" t="s">
        <v>24</v>
      </c>
      <c r="E55" s="11"/>
      <c r="F55" s="8"/>
      <c r="G55" s="23"/>
      <c r="H55" s="23"/>
      <c r="I55" s="23"/>
      <c r="J55" s="188"/>
      <c r="K55" s="178" t="e">
        <f t="shared" si="0"/>
        <v>#DIV/0!</v>
      </c>
    </row>
    <row r="56" spans="1:11" ht="15" hidden="1" customHeight="1" x14ac:dyDescent="0.2">
      <c r="A56" s="250"/>
      <c r="B56" s="276"/>
      <c r="C56" s="56"/>
      <c r="D56" s="37"/>
      <c r="E56" s="4"/>
      <c r="F56" s="8"/>
      <c r="G56" s="23"/>
      <c r="H56" s="23"/>
      <c r="I56" s="23"/>
      <c r="J56" s="188"/>
      <c r="K56" s="178" t="e">
        <f t="shared" si="0"/>
        <v>#DIV/0!</v>
      </c>
    </row>
    <row r="57" spans="1:11" s="24" customFormat="1" ht="15" hidden="1" customHeight="1" x14ac:dyDescent="0.2">
      <c r="A57" s="250"/>
      <c r="B57" s="276"/>
      <c r="C57" s="12"/>
      <c r="D57" s="37"/>
      <c r="E57" s="5"/>
      <c r="F57" s="8"/>
      <c r="G57" s="23"/>
      <c r="H57" s="23"/>
      <c r="I57" s="23"/>
      <c r="J57" s="188"/>
      <c r="K57" s="178" t="e">
        <f t="shared" si="0"/>
        <v>#DIV/0!</v>
      </c>
    </row>
    <row r="58" spans="1:11" s="9" customFormat="1" ht="15" hidden="1" customHeight="1" x14ac:dyDescent="0.2">
      <c r="A58" s="250"/>
      <c r="B58" s="276"/>
      <c r="C58" s="275" t="s">
        <v>24</v>
      </c>
      <c r="D58" s="277" t="s">
        <v>3</v>
      </c>
      <c r="E58" s="278"/>
      <c r="F58" s="13" t="s">
        <v>49</v>
      </c>
      <c r="G58" s="21">
        <f>SUM(G59:G60)</f>
        <v>0</v>
      </c>
      <c r="H58" s="21"/>
      <c r="I58" s="21"/>
      <c r="J58" s="187">
        <f>SUM(J59:J60)</f>
        <v>0</v>
      </c>
      <c r="K58" s="178" t="e">
        <f t="shared" si="0"/>
        <v>#DIV/0!</v>
      </c>
    </row>
    <row r="59" spans="1:11" s="9" customFormat="1" ht="15" hidden="1" customHeight="1" x14ac:dyDescent="0.2">
      <c r="A59" s="250"/>
      <c r="B59" s="276"/>
      <c r="C59" s="276"/>
      <c r="D59" s="37" t="s">
        <v>23</v>
      </c>
      <c r="E59" s="35"/>
      <c r="F59" s="42"/>
      <c r="G59" s="28"/>
      <c r="H59" s="28"/>
      <c r="I59" s="28"/>
      <c r="J59" s="189"/>
      <c r="K59" s="178" t="e">
        <f t="shared" si="0"/>
        <v>#DIV/0!</v>
      </c>
    </row>
    <row r="60" spans="1:11" ht="15" hidden="1" customHeight="1" x14ac:dyDescent="0.2">
      <c r="A60" s="250"/>
      <c r="B60" s="276"/>
      <c r="C60" s="276"/>
      <c r="D60" s="37" t="s">
        <v>24</v>
      </c>
      <c r="E60" s="35"/>
      <c r="F60" s="44"/>
      <c r="G60" s="62"/>
      <c r="H60" s="62"/>
      <c r="I60" s="62"/>
      <c r="J60" s="190"/>
      <c r="K60" s="178" t="e">
        <f t="shared" si="0"/>
        <v>#DIV/0!</v>
      </c>
    </row>
    <row r="61" spans="1:11" ht="15" hidden="1" customHeight="1" x14ac:dyDescent="0.2">
      <c r="A61" s="263"/>
      <c r="B61" s="264" t="s">
        <v>24</v>
      </c>
      <c r="C61" s="265" t="s">
        <v>4</v>
      </c>
      <c r="D61" s="265"/>
      <c r="E61" s="265"/>
      <c r="F61" s="38"/>
      <c r="G61" s="29">
        <f>SUM(G62:G62)</f>
        <v>0</v>
      </c>
      <c r="H61" s="29">
        <f>SUM(H62:H62)</f>
        <v>0</v>
      </c>
      <c r="I61" s="29">
        <f>SUM(I62:I62)</f>
        <v>0</v>
      </c>
      <c r="J61" s="186">
        <f>SUM(J62:J62)</f>
        <v>0</v>
      </c>
      <c r="K61" s="178" t="e">
        <f t="shared" si="0"/>
        <v>#DIV/0!</v>
      </c>
    </row>
    <row r="62" spans="1:11" ht="15" hidden="1" customHeight="1" x14ac:dyDescent="0.2">
      <c r="A62" s="250"/>
      <c r="B62" s="264"/>
      <c r="C62" s="8" t="s">
        <v>23</v>
      </c>
      <c r="D62" s="266"/>
      <c r="E62" s="267"/>
      <c r="F62" s="8"/>
      <c r="G62" s="23"/>
      <c r="H62" s="23"/>
      <c r="I62" s="23"/>
      <c r="J62" s="188"/>
      <c r="K62" s="178" t="e">
        <f t="shared" si="0"/>
        <v>#DIV/0!</v>
      </c>
    </row>
    <row r="63" spans="1:11" s="9" customFormat="1" ht="15" customHeight="1" x14ac:dyDescent="0.2">
      <c r="A63" s="250"/>
      <c r="B63" s="12" t="s">
        <v>25</v>
      </c>
      <c r="C63" s="268" t="s">
        <v>166</v>
      </c>
      <c r="D63" s="269"/>
      <c r="E63" s="270"/>
      <c r="F63" s="38"/>
      <c r="G63" s="29">
        <v>405000</v>
      </c>
      <c r="H63" s="29"/>
      <c r="I63" s="29">
        <v>405000</v>
      </c>
      <c r="J63" s="186">
        <v>103668</v>
      </c>
      <c r="K63" s="178">
        <f t="shared" si="0"/>
        <v>0.25597037037037035</v>
      </c>
    </row>
    <row r="64" spans="1:11" ht="18" customHeight="1" thickBot="1" x14ac:dyDescent="0.25">
      <c r="A64" s="250"/>
      <c r="B64" s="271" t="s">
        <v>19</v>
      </c>
      <c r="C64" s="271"/>
      <c r="D64" s="271"/>
      <c r="E64" s="271"/>
      <c r="F64" s="46"/>
      <c r="G64" s="30">
        <f>G52+G61+G63</f>
        <v>1905000</v>
      </c>
      <c r="H64" s="30">
        <f>H52+H61+H63</f>
        <v>0</v>
      </c>
      <c r="I64" s="30">
        <f>I52+I61+I63</f>
        <v>1905000</v>
      </c>
      <c r="J64" s="191">
        <f>J52+J61+J63</f>
        <v>589624</v>
      </c>
      <c r="K64" s="178">
        <f t="shared" si="0"/>
        <v>0.30951391076115486</v>
      </c>
    </row>
    <row r="65" spans="1:11" ht="21" customHeight="1" thickBot="1" x14ac:dyDescent="0.25">
      <c r="A65" s="55"/>
      <c r="B65" s="249"/>
      <c r="C65" s="249"/>
      <c r="D65" s="249"/>
      <c r="E65" s="249"/>
      <c r="F65" s="40"/>
      <c r="G65" s="34"/>
      <c r="H65" s="34"/>
      <c r="I65" s="34"/>
      <c r="J65" s="192"/>
      <c r="K65" s="178"/>
    </row>
    <row r="66" spans="1:11" ht="15" customHeight="1" x14ac:dyDescent="0.2">
      <c r="A66" s="250" t="s">
        <v>25</v>
      </c>
      <c r="B66" s="252" t="s">
        <v>168</v>
      </c>
      <c r="C66" s="252"/>
      <c r="D66" s="252"/>
      <c r="E66" s="252"/>
      <c r="F66" s="47"/>
      <c r="G66" s="31">
        <v>56286513</v>
      </c>
      <c r="H66" s="31"/>
      <c r="I66" s="31">
        <v>56286513</v>
      </c>
      <c r="J66" s="193">
        <v>0</v>
      </c>
      <c r="K66" s="178">
        <f t="shared" si="0"/>
        <v>0</v>
      </c>
    </row>
    <row r="67" spans="1:11" ht="18" customHeight="1" x14ac:dyDescent="0.2">
      <c r="A67" s="250"/>
      <c r="B67" s="254" t="s">
        <v>169</v>
      </c>
      <c r="C67" s="255"/>
      <c r="D67" s="255"/>
      <c r="E67" s="256"/>
      <c r="F67" s="48"/>
      <c r="G67" s="21">
        <v>1000000</v>
      </c>
      <c r="H67" s="21"/>
      <c r="I67" s="21">
        <v>1000000</v>
      </c>
      <c r="J67" s="187">
        <v>168000</v>
      </c>
      <c r="K67" s="178">
        <f t="shared" si="0"/>
        <v>0.16800000000000001</v>
      </c>
    </row>
    <row r="68" spans="1:11" ht="15" hidden="1" customHeight="1" x14ac:dyDescent="0.2">
      <c r="A68" s="250"/>
      <c r="B68" s="257"/>
      <c r="C68" s="258"/>
      <c r="D68" s="258"/>
      <c r="E68" s="259"/>
      <c r="F68" s="49" t="s">
        <v>41</v>
      </c>
      <c r="G68" s="29">
        <f>G69</f>
        <v>0</v>
      </c>
      <c r="H68" s="29">
        <f>H69</f>
        <v>0</v>
      </c>
      <c r="I68" s="29">
        <f>I69</f>
        <v>0</v>
      </c>
      <c r="J68" s="186">
        <f>J69</f>
        <v>0</v>
      </c>
      <c r="K68" s="178" t="e">
        <f t="shared" si="0"/>
        <v>#DIV/0!</v>
      </c>
    </row>
    <row r="69" spans="1:11" ht="15" hidden="1" customHeight="1" x14ac:dyDescent="0.2">
      <c r="A69" s="250"/>
      <c r="B69" s="260"/>
      <c r="C69" s="261"/>
      <c r="D69" s="261"/>
      <c r="E69" s="262"/>
      <c r="F69" s="10"/>
      <c r="G69" s="23"/>
      <c r="H69" s="20"/>
      <c r="I69" s="23"/>
      <c r="J69" s="188"/>
      <c r="K69" s="178" t="e">
        <f t="shared" si="0"/>
        <v>#DIV/0!</v>
      </c>
    </row>
    <row r="70" spans="1:11" s="6" customFormat="1" ht="15" customHeight="1" thickBot="1" x14ac:dyDescent="0.25">
      <c r="A70" s="251"/>
      <c r="B70" s="253" t="s">
        <v>167</v>
      </c>
      <c r="C70" s="253"/>
      <c r="D70" s="253"/>
      <c r="E70" s="253"/>
      <c r="F70" s="50"/>
      <c r="G70" s="32">
        <f>SUM(G66:G69)</f>
        <v>57286513</v>
      </c>
      <c r="H70" s="32">
        <f t="shared" ref="H70:J70" si="3">SUM(H66:H69)</f>
        <v>0</v>
      </c>
      <c r="I70" s="32">
        <f t="shared" si="3"/>
        <v>57286513</v>
      </c>
      <c r="J70" s="194">
        <f t="shared" si="3"/>
        <v>168000</v>
      </c>
      <c r="K70" s="178">
        <f t="shared" si="0"/>
        <v>2.9326274405984528E-3</v>
      </c>
    </row>
    <row r="71" spans="1:11" ht="21" customHeight="1" thickBot="1" x14ac:dyDescent="0.25">
      <c r="A71" s="27" t="s">
        <v>26</v>
      </c>
      <c r="B71" s="248" t="s">
        <v>38</v>
      </c>
      <c r="C71" s="248"/>
      <c r="D71" s="248"/>
      <c r="E71" s="248"/>
      <c r="F71" s="39"/>
      <c r="G71" s="22">
        <f>+G70+G64+G50</f>
        <v>114334693</v>
      </c>
      <c r="H71" s="22">
        <f t="shared" ref="H71:J71" si="4">+H70+H64+H50</f>
        <v>0</v>
      </c>
      <c r="I71" s="22">
        <f t="shared" si="4"/>
        <v>114334693</v>
      </c>
      <c r="J71" s="195">
        <f t="shared" si="4"/>
        <v>8277538</v>
      </c>
      <c r="K71" s="178">
        <f t="shared" si="0"/>
        <v>7.239743058565784E-2</v>
      </c>
    </row>
    <row r="74" spans="1:11" ht="15" customHeight="1" x14ac:dyDescent="0.2">
      <c r="G74" s="138"/>
    </row>
    <row r="78" spans="1:11" s="6" customFormat="1" ht="21" customHeight="1" x14ac:dyDescent="0.2">
      <c r="A78" s="7"/>
      <c r="F78" s="18"/>
      <c r="G78" s="18"/>
      <c r="H78" s="18"/>
      <c r="I78" s="18"/>
    </row>
    <row r="79" spans="1:11" s="6" customFormat="1" ht="15" customHeight="1" x14ac:dyDescent="0.2">
      <c r="A79" s="3"/>
      <c r="B79" s="2"/>
      <c r="C79" s="2"/>
      <c r="D79" s="2"/>
      <c r="E79" s="2"/>
      <c r="F79" s="16"/>
      <c r="G79" s="16"/>
      <c r="H79" s="16"/>
      <c r="I79" s="16"/>
    </row>
  </sheetData>
  <mergeCells count="48">
    <mergeCell ref="A1:J1"/>
    <mergeCell ref="A2:J2"/>
    <mergeCell ref="D45:E45"/>
    <mergeCell ref="D9:E9"/>
    <mergeCell ref="B10:B24"/>
    <mergeCell ref="C17:C18"/>
    <mergeCell ref="D17:E17"/>
    <mergeCell ref="C15:C16"/>
    <mergeCell ref="D15:E15"/>
    <mergeCell ref="C21:C24"/>
    <mergeCell ref="D21:E21"/>
    <mergeCell ref="A5:E5"/>
    <mergeCell ref="A6:A48"/>
    <mergeCell ref="B6:G6"/>
    <mergeCell ref="B7:B9"/>
    <mergeCell ref="C7:E7"/>
    <mergeCell ref="D8:E8"/>
    <mergeCell ref="C10:E10"/>
    <mergeCell ref="D11:E11"/>
    <mergeCell ref="D47:E47"/>
    <mergeCell ref="D48:E48"/>
    <mergeCell ref="A49:A50"/>
    <mergeCell ref="C49:E49"/>
    <mergeCell ref="B50:E50"/>
    <mergeCell ref="B26:B48"/>
    <mergeCell ref="C26:E26"/>
    <mergeCell ref="D27:E27"/>
    <mergeCell ref="C41:C44"/>
    <mergeCell ref="C45:C46"/>
    <mergeCell ref="A51:A60"/>
    <mergeCell ref="B51:G51"/>
    <mergeCell ref="B52:B60"/>
    <mergeCell ref="C52:E52"/>
    <mergeCell ref="D53:E53"/>
    <mergeCell ref="C58:C60"/>
    <mergeCell ref="D58:E58"/>
    <mergeCell ref="A61:A64"/>
    <mergeCell ref="B61:B62"/>
    <mergeCell ref="C61:E61"/>
    <mergeCell ref="D62:E62"/>
    <mergeCell ref="C63:E63"/>
    <mergeCell ref="B64:E64"/>
    <mergeCell ref="B71:E71"/>
    <mergeCell ref="B65:E65"/>
    <mergeCell ref="A66:A70"/>
    <mergeCell ref="B66:E66"/>
    <mergeCell ref="B70:E70"/>
    <mergeCell ref="B67:E69"/>
  </mergeCells>
  <phoneticPr fontId="7" type="noConversion"/>
  <pageMargins left="0.70866141732283472" right="0.19685039370078741" top="0.43307086614173229" bottom="0.39370078740157483" header="0.23622047244094491" footer="0.19685039370078741"/>
  <pageSetup paperSize="9" scale="76" orientation="portrait" r:id="rId1"/>
  <headerFooter alignWithMargins="0">
    <oddHeader>&amp;R4. számú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 Bevételek</vt:lpstr>
      <vt:lpstr>2. Kiadások</vt:lpstr>
      <vt:lpstr>3. Pénzeszköz átadás</vt:lpstr>
      <vt:lpstr>4 .Felhalmozási 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2018-08-24T11:56:16Z</cp:lastPrinted>
  <dcterms:created xsi:type="dcterms:W3CDTF">2005-12-27T13:42:28Z</dcterms:created>
  <dcterms:modified xsi:type="dcterms:W3CDTF">2018-09-04T13:33:02Z</dcterms:modified>
</cp:coreProperties>
</file>