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W69" i="1"/>
  <c r="DV69"/>
  <c r="J69"/>
  <c r="I69"/>
  <c r="H69"/>
  <c r="K69" s="1"/>
  <c r="DW68"/>
  <c r="DV68"/>
  <c r="AG68"/>
  <c r="R68"/>
  <c r="J68"/>
  <c r="I68"/>
  <c r="H68"/>
  <c r="K68" s="1"/>
  <c r="J67"/>
  <c r="DT66"/>
  <c r="DS66"/>
  <c r="DQ66"/>
  <c r="DP66"/>
  <c r="DN66"/>
  <c r="DM66"/>
  <c r="DK66"/>
  <c r="DJ66"/>
  <c r="DH66"/>
  <c r="DG66"/>
  <c r="DE66"/>
  <c r="DD66"/>
  <c r="DB66"/>
  <c r="DA66"/>
  <c r="CY66"/>
  <c r="CX66"/>
  <c r="CV66"/>
  <c r="CU66"/>
  <c r="CS66"/>
  <c r="CR66"/>
  <c r="CP66"/>
  <c r="CO66"/>
  <c r="CM66"/>
  <c r="CL66"/>
  <c r="CJ66"/>
  <c r="CI66"/>
  <c r="CG66"/>
  <c r="CF66"/>
  <c r="CD66"/>
  <c r="CC66"/>
  <c r="CA66"/>
  <c r="BZ66"/>
  <c r="BX66"/>
  <c r="BW66"/>
  <c r="BU66"/>
  <c r="BT66"/>
  <c r="BR66"/>
  <c r="BQ66"/>
  <c r="BO66"/>
  <c r="BN66"/>
  <c r="BL66"/>
  <c r="BK66"/>
  <c r="BI66"/>
  <c r="BH66"/>
  <c r="BF66"/>
  <c r="BE66"/>
  <c r="BC66"/>
  <c r="BB66"/>
  <c r="AZ66"/>
  <c r="AY66"/>
  <c r="AW66"/>
  <c r="AV66"/>
  <c r="AT66"/>
  <c r="AS66"/>
  <c r="AQ66"/>
  <c r="AP66"/>
  <c r="AN66"/>
  <c r="AM66"/>
  <c r="AK66"/>
  <c r="DW66" s="1"/>
  <c r="AJ66"/>
  <c r="DV66" s="1"/>
  <c r="H66" s="1"/>
  <c r="K66" s="1"/>
  <c r="AH66"/>
  <c r="AG66"/>
  <c r="AE66"/>
  <c r="AD66"/>
  <c r="AB66"/>
  <c r="AA66"/>
  <c r="Y66"/>
  <c r="X66"/>
  <c r="V66"/>
  <c r="U66"/>
  <c r="S66"/>
  <c r="R66"/>
  <c r="P66"/>
  <c r="O66"/>
  <c r="M66"/>
  <c r="L66"/>
  <c r="J66"/>
  <c r="I66"/>
  <c r="J65"/>
  <c r="DW64"/>
  <c r="DV64"/>
  <c r="H64" s="1"/>
  <c r="K64" s="1"/>
  <c r="AG64"/>
  <c r="J64"/>
  <c r="I64"/>
  <c r="DW63"/>
  <c r="DV63"/>
  <c r="AG63"/>
  <c r="J63"/>
  <c r="I63"/>
  <c r="H63"/>
  <c r="K63" s="1"/>
  <c r="DW62"/>
  <c r="DV62"/>
  <c r="J62"/>
  <c r="I62"/>
  <c r="H62"/>
  <c r="K62" s="1"/>
  <c r="DW61"/>
  <c r="DV61"/>
  <c r="J61"/>
  <c r="I61"/>
  <c r="H61"/>
  <c r="K61" s="1"/>
  <c r="DW60"/>
  <c r="DV60"/>
  <c r="J60"/>
  <c r="I60"/>
  <c r="H60"/>
  <c r="K60" s="1"/>
  <c r="DW59"/>
  <c r="DV59"/>
  <c r="J59"/>
  <c r="I59"/>
  <c r="H59"/>
  <c r="K59" s="1"/>
  <c r="DW58"/>
  <c r="DV58"/>
  <c r="J58"/>
  <c r="I58"/>
  <c r="H58"/>
  <c r="K58" s="1"/>
  <c r="DW57"/>
  <c r="DV57"/>
  <c r="J57"/>
  <c r="I57"/>
  <c r="H57"/>
  <c r="K57" s="1"/>
  <c r="DW56"/>
  <c r="DV56"/>
  <c r="J56"/>
  <c r="I56"/>
  <c r="H56"/>
  <c r="K56" s="1"/>
  <c r="DW55"/>
  <c r="DV55"/>
  <c r="J55"/>
  <c r="I55"/>
  <c r="H55"/>
  <c r="K55" s="1"/>
  <c r="DW54"/>
  <c r="DV54"/>
  <c r="J54"/>
  <c r="I54"/>
  <c r="H54"/>
  <c r="K54" s="1"/>
  <c r="DW53"/>
  <c r="DV53"/>
  <c r="J53"/>
  <c r="I53"/>
  <c r="H53"/>
  <c r="K53" s="1"/>
  <c r="DW52"/>
  <c r="DV52"/>
  <c r="J52"/>
  <c r="I52"/>
  <c r="H52"/>
  <c r="K52" s="1"/>
  <c r="DW51"/>
  <c r="DV51"/>
  <c r="J51"/>
  <c r="I51"/>
  <c r="H51"/>
  <c r="K51" s="1"/>
  <c r="DW50"/>
  <c r="DV50"/>
  <c r="J50"/>
  <c r="I50"/>
  <c r="H50"/>
  <c r="K50" s="1"/>
  <c r="DW49"/>
  <c r="DV49"/>
  <c r="J49"/>
  <c r="I49"/>
  <c r="H49"/>
  <c r="K49" s="1"/>
  <c r="DW48"/>
  <c r="DV48"/>
  <c r="J48"/>
  <c r="I48"/>
  <c r="H48"/>
  <c r="K48" s="1"/>
  <c r="DT47"/>
  <c r="DS47"/>
  <c r="DQ47"/>
  <c r="DP47"/>
  <c r="DN47"/>
  <c r="DM47"/>
  <c r="DK47"/>
  <c r="DJ47"/>
  <c r="DH47"/>
  <c r="DG47"/>
  <c r="DE47"/>
  <c r="DD47"/>
  <c r="DB47"/>
  <c r="DA47"/>
  <c r="CY47"/>
  <c r="CX47"/>
  <c r="CV47"/>
  <c r="CU47"/>
  <c r="CS47"/>
  <c r="CR47"/>
  <c r="CP47"/>
  <c r="CO47"/>
  <c r="CM47"/>
  <c r="CL47"/>
  <c r="CJ47"/>
  <c r="CI47"/>
  <c r="CG47"/>
  <c r="CF47"/>
  <c r="CD47"/>
  <c r="CC47"/>
  <c r="CA47"/>
  <c r="BZ47"/>
  <c r="BX47"/>
  <c r="BW47"/>
  <c r="BU47"/>
  <c r="BT47"/>
  <c r="BR47"/>
  <c r="BQ47"/>
  <c r="BO47"/>
  <c r="BN47"/>
  <c r="BL47"/>
  <c r="BK47"/>
  <c r="BI47"/>
  <c r="BH47"/>
  <c r="BF47"/>
  <c r="BE47"/>
  <c r="BC47"/>
  <c r="BB47"/>
  <c r="AZ47"/>
  <c r="AY47"/>
  <c r="AW47"/>
  <c r="AV47"/>
  <c r="AT47"/>
  <c r="AS47"/>
  <c r="AQ47"/>
  <c r="AP47"/>
  <c r="AN47"/>
  <c r="AM47"/>
  <c r="AK47"/>
  <c r="DW47" s="1"/>
  <c r="AJ47"/>
  <c r="DV47" s="1"/>
  <c r="H47" s="1"/>
  <c r="K47" s="1"/>
  <c r="AH47"/>
  <c r="AG47"/>
  <c r="AE47"/>
  <c r="AD47"/>
  <c r="AB47"/>
  <c r="AA47"/>
  <c r="Y47"/>
  <c r="X47"/>
  <c r="V47"/>
  <c r="U47"/>
  <c r="S47"/>
  <c r="R47"/>
  <c r="P47"/>
  <c r="O47"/>
  <c r="M47"/>
  <c r="L47"/>
  <c r="J47"/>
  <c r="I47"/>
  <c r="DT46"/>
  <c r="DS46"/>
  <c r="DQ46"/>
  <c r="DP46"/>
  <c r="DN46"/>
  <c r="DM46"/>
  <c r="DK46"/>
  <c r="DJ46"/>
  <c r="DH46"/>
  <c r="DG46"/>
  <c r="DE46"/>
  <c r="DD46"/>
  <c r="DB46"/>
  <c r="DA46"/>
  <c r="CY46"/>
  <c r="CX46"/>
  <c r="CV46"/>
  <c r="CU46"/>
  <c r="CS46"/>
  <c r="CR46"/>
  <c r="CP46"/>
  <c r="CO46"/>
  <c r="CM46"/>
  <c r="CL46"/>
  <c r="CJ46"/>
  <c r="CI46"/>
  <c r="CG46"/>
  <c r="CF46"/>
  <c r="CD46"/>
  <c r="CC46"/>
  <c r="CA46"/>
  <c r="BZ46"/>
  <c r="BX46"/>
  <c r="BW46"/>
  <c r="BU46"/>
  <c r="BT46"/>
  <c r="BR46"/>
  <c r="BQ46"/>
  <c r="BO46"/>
  <c r="BN46"/>
  <c r="BL46"/>
  <c r="BK46"/>
  <c r="BI46"/>
  <c r="BH46"/>
  <c r="BF46"/>
  <c r="BE46"/>
  <c r="BC46"/>
  <c r="BB46"/>
  <c r="AZ46"/>
  <c r="AY46"/>
  <c r="AW46"/>
  <c r="AV46"/>
  <c r="AT46"/>
  <c r="AS46"/>
  <c r="AQ46"/>
  <c r="AP46"/>
  <c r="AN46"/>
  <c r="AM46"/>
  <c r="AK46"/>
  <c r="DW46" s="1"/>
  <c r="AJ46"/>
  <c r="DV46" s="1"/>
  <c r="AH46"/>
  <c r="AE46"/>
  <c r="AD46"/>
  <c r="AG46" s="1"/>
  <c r="AB46"/>
  <c r="AA46"/>
  <c r="Y46"/>
  <c r="X46"/>
  <c r="V46"/>
  <c r="U46"/>
  <c r="S46"/>
  <c r="R46"/>
  <c r="P46"/>
  <c r="O46"/>
  <c r="M46"/>
  <c r="L46"/>
  <c r="J46"/>
  <c r="I46"/>
  <c r="DT45"/>
  <c r="DS45"/>
  <c r="DQ45"/>
  <c r="DP45"/>
  <c r="DN45"/>
  <c r="DM45"/>
  <c r="DK45"/>
  <c r="DJ45"/>
  <c r="DH45"/>
  <c r="DG45"/>
  <c r="DE45"/>
  <c r="DD45"/>
  <c r="DB45"/>
  <c r="DA45"/>
  <c r="CY45"/>
  <c r="CX45"/>
  <c r="CV45"/>
  <c r="CU45"/>
  <c r="CS45"/>
  <c r="CR45"/>
  <c r="CP45"/>
  <c r="CO45"/>
  <c r="CM45"/>
  <c r="CL45"/>
  <c r="CJ45"/>
  <c r="CI45"/>
  <c r="CG45"/>
  <c r="CF45"/>
  <c r="CD45"/>
  <c r="CC45"/>
  <c r="CA45"/>
  <c r="BZ45"/>
  <c r="BX45"/>
  <c r="BW45"/>
  <c r="BU45"/>
  <c r="BT45"/>
  <c r="BR45"/>
  <c r="BQ45"/>
  <c r="BO45"/>
  <c r="BN45"/>
  <c r="BL45"/>
  <c r="BK45"/>
  <c r="BI45"/>
  <c r="BH45"/>
  <c r="BF45"/>
  <c r="BE45"/>
  <c r="BC45"/>
  <c r="BB45"/>
  <c r="AZ45"/>
  <c r="AY45"/>
  <c r="AW45"/>
  <c r="AV45"/>
  <c r="AT45"/>
  <c r="AS45"/>
  <c r="AQ45"/>
  <c r="AP45"/>
  <c r="AN45"/>
  <c r="AM45"/>
  <c r="AK45"/>
  <c r="DW45" s="1"/>
  <c r="AJ45"/>
  <c r="DV45" s="1"/>
  <c r="AH45"/>
  <c r="AE45"/>
  <c r="AD45"/>
  <c r="AB45"/>
  <c r="AA45"/>
  <c r="Y45"/>
  <c r="X45"/>
  <c r="V45"/>
  <c r="U45"/>
  <c r="S45"/>
  <c r="R45"/>
  <c r="P45"/>
  <c r="O45"/>
  <c r="M45"/>
  <c r="L45"/>
  <c r="I45"/>
  <c r="DW43"/>
  <c r="DV43"/>
  <c r="J43"/>
  <c r="I43"/>
  <c r="H43"/>
  <c r="K43" s="1"/>
  <c r="DW42"/>
  <c r="DV42"/>
  <c r="J42"/>
  <c r="I42"/>
  <c r="H42"/>
  <c r="K42" s="1"/>
  <c r="DW41"/>
  <c r="DV41"/>
  <c r="J41"/>
  <c r="I41"/>
  <c r="H41"/>
  <c r="K41" s="1"/>
  <c r="DW40"/>
  <c r="DV40"/>
  <c r="J40"/>
  <c r="I40"/>
  <c r="H40"/>
  <c r="K40" s="1"/>
  <c r="DW39"/>
  <c r="DV39"/>
  <c r="J39"/>
  <c r="I39"/>
  <c r="H39"/>
  <c r="K39" s="1"/>
  <c r="DW38"/>
  <c r="DV38"/>
  <c r="J38"/>
  <c r="I38"/>
  <c r="H38"/>
  <c r="K38" s="1"/>
  <c r="DW37"/>
  <c r="DV37"/>
  <c r="J37"/>
  <c r="I37"/>
  <c r="H37"/>
  <c r="K37" s="1"/>
  <c r="DW36"/>
  <c r="DV36"/>
  <c r="J36"/>
  <c r="I36"/>
  <c r="H36"/>
  <c r="K36" s="1"/>
  <c r="DT35"/>
  <c r="DS35"/>
  <c r="DQ35"/>
  <c r="DP35"/>
  <c r="DP31" s="1"/>
  <c r="DN35"/>
  <c r="DM35"/>
  <c r="DK35"/>
  <c r="DJ35"/>
  <c r="DJ31" s="1"/>
  <c r="DH35"/>
  <c r="DG35"/>
  <c r="DE35"/>
  <c r="DD35"/>
  <c r="DD31" s="1"/>
  <c r="DB35"/>
  <c r="DA35"/>
  <c r="CY35"/>
  <c r="CX35"/>
  <c r="CX31" s="1"/>
  <c r="CV35"/>
  <c r="CU35"/>
  <c r="CS35"/>
  <c r="CR35"/>
  <c r="CR31" s="1"/>
  <c r="CP35"/>
  <c r="CO35"/>
  <c r="CM35"/>
  <c r="CL35"/>
  <c r="CL31" s="1"/>
  <c r="CJ35"/>
  <c r="CI35"/>
  <c r="CG35"/>
  <c r="CF35"/>
  <c r="CD35"/>
  <c r="CC35"/>
  <c r="DV35" s="1"/>
  <c r="CA35"/>
  <c r="BX35"/>
  <c r="BX31" s="1"/>
  <c r="BW35"/>
  <c r="BU35"/>
  <c r="BT35"/>
  <c r="BR35"/>
  <c r="BR31" s="1"/>
  <c r="BQ35"/>
  <c r="BO35"/>
  <c r="BN35"/>
  <c r="BL35"/>
  <c r="BL31" s="1"/>
  <c r="BK35"/>
  <c r="BI35"/>
  <c r="BH35"/>
  <c r="BF35"/>
  <c r="BF31" s="1"/>
  <c r="BE35"/>
  <c r="BC35"/>
  <c r="BB35"/>
  <c r="AZ35"/>
  <c r="AZ31" s="1"/>
  <c r="AY35"/>
  <c r="AW35"/>
  <c r="AV35"/>
  <c r="AT35"/>
  <c r="AT31" s="1"/>
  <c r="AS35"/>
  <c r="AQ35"/>
  <c r="AP35"/>
  <c r="AN35"/>
  <c r="AN31" s="1"/>
  <c r="AM35"/>
  <c r="AK35"/>
  <c r="DW35" s="1"/>
  <c r="DW31" s="1"/>
  <c r="AJ35"/>
  <c r="AH35"/>
  <c r="AH31" s="1"/>
  <c r="AE35"/>
  <c r="AD35"/>
  <c r="AG35" s="1"/>
  <c r="H35" s="1"/>
  <c r="K35" s="1"/>
  <c r="AB35"/>
  <c r="AB31" s="1"/>
  <c r="AA35"/>
  <c r="Y35"/>
  <c r="X35"/>
  <c r="V35"/>
  <c r="V31" s="1"/>
  <c r="U35"/>
  <c r="S35"/>
  <c r="R35"/>
  <c r="P35"/>
  <c r="P31" s="1"/>
  <c r="I31" s="1"/>
  <c r="O35"/>
  <c r="M35"/>
  <c r="L35"/>
  <c r="J35"/>
  <c r="I35"/>
  <c r="DW34"/>
  <c r="CF34"/>
  <c r="CF31" s="1"/>
  <c r="BK34"/>
  <c r="BE34"/>
  <c r="DV34" s="1"/>
  <c r="AD34"/>
  <c r="AG34" s="1"/>
  <c r="H34" s="1"/>
  <c r="K34" s="1"/>
  <c r="X34"/>
  <c r="J34"/>
  <c r="I34"/>
  <c r="DV33"/>
  <c r="J33"/>
  <c r="I33"/>
  <c r="H33"/>
  <c r="K33" s="1"/>
  <c r="DW32"/>
  <c r="BT32"/>
  <c r="BE32"/>
  <c r="DV32" s="1"/>
  <c r="DV31" s="1"/>
  <c r="X32"/>
  <c r="AG32" s="1"/>
  <c r="J32"/>
  <c r="I32"/>
  <c r="DX31"/>
  <c r="DU31"/>
  <c r="DT31"/>
  <c r="DS31"/>
  <c r="DR31"/>
  <c r="DQ31"/>
  <c r="DO31"/>
  <c r="DN31"/>
  <c r="DM31"/>
  <c r="DL31"/>
  <c r="DK31"/>
  <c r="DI31"/>
  <c r="DH31"/>
  <c r="DG31"/>
  <c r="DF31"/>
  <c r="DE31"/>
  <c r="DC31"/>
  <c r="DB31"/>
  <c r="DA31"/>
  <c r="CZ31"/>
  <c r="CY31"/>
  <c r="CW31"/>
  <c r="CV31"/>
  <c r="CU31"/>
  <c r="CT31"/>
  <c r="CS31"/>
  <c r="CQ31"/>
  <c r="CP31"/>
  <c r="CO31"/>
  <c r="CN31"/>
  <c r="CM31"/>
  <c r="CK31"/>
  <c r="CJ31"/>
  <c r="CI31"/>
  <c r="CH31"/>
  <c r="CG31"/>
  <c r="CE31"/>
  <c r="CD31"/>
  <c r="CC31"/>
  <c r="CB31"/>
  <c r="CA31"/>
  <c r="BZ31"/>
  <c r="BY31"/>
  <c r="BW31"/>
  <c r="BV31"/>
  <c r="BU31"/>
  <c r="BT31"/>
  <c r="BS31"/>
  <c r="BQ31"/>
  <c r="BP31"/>
  <c r="BO31"/>
  <c r="BN31"/>
  <c r="BM31"/>
  <c r="BK31"/>
  <c r="BJ31"/>
  <c r="BI31"/>
  <c r="BH31"/>
  <c r="BG31"/>
  <c r="BE31"/>
  <c r="BD31"/>
  <c r="BC31"/>
  <c r="BB31"/>
  <c r="BA31"/>
  <c r="AY31"/>
  <c r="AX31"/>
  <c r="AW31"/>
  <c r="AV31"/>
  <c r="AU31"/>
  <c r="AS31"/>
  <c r="AR31"/>
  <c r="AQ31"/>
  <c r="AP31"/>
  <c r="AO31"/>
  <c r="AM31"/>
  <c r="AL31"/>
  <c r="AK31"/>
  <c r="AJ31"/>
  <c r="AI31"/>
  <c r="AF31"/>
  <c r="AE31"/>
  <c r="AC31"/>
  <c r="AA31"/>
  <c r="Z31"/>
  <c r="Y31"/>
  <c r="W31"/>
  <c r="U31"/>
  <c r="T31"/>
  <c r="S31"/>
  <c r="R31"/>
  <c r="Q31"/>
  <c r="J31" s="1"/>
  <c r="O31"/>
  <c r="N31"/>
  <c r="M31"/>
  <c r="L31"/>
  <c r="DW30"/>
  <c r="DV30"/>
  <c r="J30"/>
  <c r="I30"/>
  <c r="K30" s="1"/>
  <c r="H30"/>
  <c r="DW29"/>
  <c r="DV29"/>
  <c r="J29"/>
  <c r="I29"/>
  <c r="K29" s="1"/>
  <c r="H29"/>
  <c r="DW28"/>
  <c r="DV28"/>
  <c r="J28"/>
  <c r="I28"/>
  <c r="K28" s="1"/>
  <c r="H28"/>
  <c r="DW27"/>
  <c r="DV27"/>
  <c r="J27"/>
  <c r="I27"/>
  <c r="K27" s="1"/>
  <c r="H27"/>
  <c r="DW26"/>
  <c r="DV26"/>
  <c r="J26"/>
  <c r="I26"/>
  <c r="K26" s="1"/>
  <c r="H26"/>
  <c r="DT25"/>
  <c r="DS25"/>
  <c r="DQ25"/>
  <c r="DP25"/>
  <c r="DN25"/>
  <c r="DM25"/>
  <c r="DK25"/>
  <c r="DJ25"/>
  <c r="DH25"/>
  <c r="DG25"/>
  <c r="DE25"/>
  <c r="DD25"/>
  <c r="DB25"/>
  <c r="DA25"/>
  <c r="CY25"/>
  <c r="CX25"/>
  <c r="CV25"/>
  <c r="CU25"/>
  <c r="CS25"/>
  <c r="CR25"/>
  <c r="CP25"/>
  <c r="CO25"/>
  <c r="CM25"/>
  <c r="CL25"/>
  <c r="CJ25"/>
  <c r="CI25"/>
  <c r="CG25"/>
  <c r="CF25"/>
  <c r="CD25"/>
  <c r="CC25"/>
  <c r="CA25"/>
  <c r="BZ25"/>
  <c r="BX25"/>
  <c r="BW25"/>
  <c r="BU25"/>
  <c r="BT25"/>
  <c r="BR25"/>
  <c r="BQ25"/>
  <c r="BO25"/>
  <c r="BN25"/>
  <c r="BL25"/>
  <c r="BK25"/>
  <c r="BI25"/>
  <c r="BH25"/>
  <c r="BF25"/>
  <c r="BE25"/>
  <c r="BC25"/>
  <c r="BB25"/>
  <c r="AZ25"/>
  <c r="AY25"/>
  <c r="AW25"/>
  <c r="AV25"/>
  <c r="AT25"/>
  <c r="AS25"/>
  <c r="AQ25"/>
  <c r="AP25"/>
  <c r="AN25"/>
  <c r="AM25"/>
  <c r="AK25"/>
  <c r="DW25" s="1"/>
  <c r="AJ25"/>
  <c r="DV25" s="1"/>
  <c r="H25" s="1"/>
  <c r="K25" s="1"/>
  <c r="AH25"/>
  <c r="AG25"/>
  <c r="AE25"/>
  <c r="AD25"/>
  <c r="AB25"/>
  <c r="AA25"/>
  <c r="Y25"/>
  <c r="X25"/>
  <c r="V25"/>
  <c r="U25"/>
  <c r="S25"/>
  <c r="R25"/>
  <c r="P25"/>
  <c r="O25"/>
  <c r="M25"/>
  <c r="L25"/>
  <c r="J25"/>
  <c r="I25"/>
  <c r="DW24"/>
  <c r="DV24"/>
  <c r="DZ24" s="1"/>
  <c r="CF24"/>
  <c r="J24"/>
  <c r="I24"/>
  <c r="DW23"/>
  <c r="BZ23"/>
  <c r="DV23" s="1"/>
  <c r="H23" s="1"/>
  <c r="K23" s="1"/>
  <c r="J23"/>
  <c r="I23"/>
  <c r="DW22"/>
  <c r="DV22"/>
  <c r="J22"/>
  <c r="I22"/>
  <c r="H22"/>
  <c r="K22" s="1"/>
  <c r="DW21"/>
  <c r="DV21"/>
  <c r="H21" s="1"/>
  <c r="K21" s="1"/>
  <c r="CO21"/>
  <c r="J21"/>
  <c r="I21"/>
  <c r="DW20"/>
  <c r="CO20"/>
  <c r="DV20" s="1"/>
  <c r="H20" s="1"/>
  <c r="K20" s="1"/>
  <c r="J20"/>
  <c r="I20"/>
  <c r="DW19"/>
  <c r="DV19"/>
  <c r="J19"/>
  <c r="I19"/>
  <c r="H19"/>
  <c r="K19" s="1"/>
  <c r="DW18"/>
  <c r="DV18"/>
  <c r="J18"/>
  <c r="I18"/>
  <c r="H18"/>
  <c r="K18" s="1"/>
  <c r="DW17"/>
  <c r="DV17"/>
  <c r="H17" s="1"/>
  <c r="K17" s="1"/>
  <c r="J17"/>
  <c r="I17"/>
  <c r="DW16"/>
  <c r="DV16"/>
  <c r="J16"/>
  <c r="I16"/>
  <c r="H16"/>
  <c r="K16" s="1"/>
  <c r="DT15"/>
  <c r="DT6" s="1"/>
  <c r="DT44" s="1"/>
  <c r="DT65" s="1"/>
  <c r="DT67" s="1"/>
  <c r="DS15"/>
  <c r="DQ15"/>
  <c r="DQ6" s="1"/>
  <c r="DQ44" s="1"/>
  <c r="DQ65" s="1"/>
  <c r="DQ67" s="1"/>
  <c r="DP15"/>
  <c r="DN15"/>
  <c r="DN6" s="1"/>
  <c r="DN44" s="1"/>
  <c r="DN65" s="1"/>
  <c r="DN67" s="1"/>
  <c r="DM15"/>
  <c r="DK15"/>
  <c r="DK6" s="1"/>
  <c r="DK44" s="1"/>
  <c r="DK65" s="1"/>
  <c r="DK67" s="1"/>
  <c r="DJ15"/>
  <c r="DH15"/>
  <c r="DH6" s="1"/>
  <c r="DH44" s="1"/>
  <c r="DH65" s="1"/>
  <c r="DH67" s="1"/>
  <c r="DG15"/>
  <c r="DE15"/>
  <c r="DE6" s="1"/>
  <c r="DE44" s="1"/>
  <c r="DE65" s="1"/>
  <c r="DE67" s="1"/>
  <c r="DD15"/>
  <c r="DB15"/>
  <c r="DB6" s="1"/>
  <c r="DB44" s="1"/>
  <c r="DB65" s="1"/>
  <c r="DB67" s="1"/>
  <c r="DA15"/>
  <c r="CY15"/>
  <c r="CY6" s="1"/>
  <c r="CY44" s="1"/>
  <c r="CY65" s="1"/>
  <c r="CY67" s="1"/>
  <c r="CX15"/>
  <c r="CV15"/>
  <c r="CV6" s="1"/>
  <c r="CV44" s="1"/>
  <c r="CV65" s="1"/>
  <c r="CV67" s="1"/>
  <c r="CU15"/>
  <c r="CS15"/>
  <c r="CS6" s="1"/>
  <c r="CS44" s="1"/>
  <c r="CS65" s="1"/>
  <c r="CS67" s="1"/>
  <c r="CR15"/>
  <c r="CP15"/>
  <c r="CP6" s="1"/>
  <c r="CP44" s="1"/>
  <c r="CP65" s="1"/>
  <c r="CP67" s="1"/>
  <c r="CM15"/>
  <c r="CM6" s="1"/>
  <c r="CM44" s="1"/>
  <c r="CM65" s="1"/>
  <c r="CM67" s="1"/>
  <c r="CL15"/>
  <c r="CJ15"/>
  <c r="CJ6" s="1"/>
  <c r="CJ44" s="1"/>
  <c r="CJ65" s="1"/>
  <c r="CJ67" s="1"/>
  <c r="CI15"/>
  <c r="CG15"/>
  <c r="CG6" s="1"/>
  <c r="CG44" s="1"/>
  <c r="CG65" s="1"/>
  <c r="CG67" s="1"/>
  <c r="CF15"/>
  <c r="CD15"/>
  <c r="CD6" s="1"/>
  <c r="CD44" s="1"/>
  <c r="CD65" s="1"/>
  <c r="CD67" s="1"/>
  <c r="CC15"/>
  <c r="CA15"/>
  <c r="CA6" s="1"/>
  <c r="CA44" s="1"/>
  <c r="CA65" s="1"/>
  <c r="CA67" s="1"/>
  <c r="BX15"/>
  <c r="BX6" s="1"/>
  <c r="BX44" s="1"/>
  <c r="BX65" s="1"/>
  <c r="BX67" s="1"/>
  <c r="BW15"/>
  <c r="BU15"/>
  <c r="BU6" s="1"/>
  <c r="BU44" s="1"/>
  <c r="BU65" s="1"/>
  <c r="BU67" s="1"/>
  <c r="BT15"/>
  <c r="BR15"/>
  <c r="BR6" s="1"/>
  <c r="BR44" s="1"/>
  <c r="BR65" s="1"/>
  <c r="BR67" s="1"/>
  <c r="BQ15"/>
  <c r="BO15"/>
  <c r="BO6" s="1"/>
  <c r="BO44" s="1"/>
  <c r="BO65" s="1"/>
  <c r="BO67" s="1"/>
  <c r="BN15"/>
  <c r="BL15"/>
  <c r="BL6" s="1"/>
  <c r="BL44" s="1"/>
  <c r="BL65" s="1"/>
  <c r="BL67" s="1"/>
  <c r="BK15"/>
  <c r="BI15"/>
  <c r="BI6" s="1"/>
  <c r="BI44" s="1"/>
  <c r="BI65" s="1"/>
  <c r="BI67" s="1"/>
  <c r="BH15"/>
  <c r="BF15"/>
  <c r="BF6" s="1"/>
  <c r="BF44" s="1"/>
  <c r="BF65" s="1"/>
  <c r="BF67" s="1"/>
  <c r="BE15"/>
  <c r="BC15"/>
  <c r="BC6" s="1"/>
  <c r="BC44" s="1"/>
  <c r="BC65" s="1"/>
  <c r="BC67" s="1"/>
  <c r="BB15"/>
  <c r="AZ15"/>
  <c r="AZ6" s="1"/>
  <c r="AZ44" s="1"/>
  <c r="AZ65" s="1"/>
  <c r="AZ67" s="1"/>
  <c r="AY15"/>
  <c r="AW15"/>
  <c r="AW6" s="1"/>
  <c r="AW44" s="1"/>
  <c r="AW65" s="1"/>
  <c r="AW67" s="1"/>
  <c r="AV15"/>
  <c r="AT15"/>
  <c r="AT6" s="1"/>
  <c r="AT44" s="1"/>
  <c r="AT65" s="1"/>
  <c r="AT67" s="1"/>
  <c r="AS15"/>
  <c r="AQ15"/>
  <c r="AQ6" s="1"/>
  <c r="AQ44" s="1"/>
  <c r="AQ65" s="1"/>
  <c r="AQ67" s="1"/>
  <c r="AP15"/>
  <c r="AN15"/>
  <c r="AN6" s="1"/>
  <c r="AN44" s="1"/>
  <c r="AN65" s="1"/>
  <c r="AN67" s="1"/>
  <c r="AM15"/>
  <c r="AK15"/>
  <c r="AK6" s="1"/>
  <c r="AK44" s="1"/>
  <c r="AJ15"/>
  <c r="AH15"/>
  <c r="AH6" s="1"/>
  <c r="AH44" s="1"/>
  <c r="AH65" s="1"/>
  <c r="AH67" s="1"/>
  <c r="AE15"/>
  <c r="AE6" s="1"/>
  <c r="AE44" s="1"/>
  <c r="AE65" s="1"/>
  <c r="AE67" s="1"/>
  <c r="AD15"/>
  <c r="AG15" s="1"/>
  <c r="AB15"/>
  <c r="AB6" s="1"/>
  <c r="AB44" s="1"/>
  <c r="AB65" s="1"/>
  <c r="AB67" s="1"/>
  <c r="AA15"/>
  <c r="Y15"/>
  <c r="Y6" s="1"/>
  <c r="Y44" s="1"/>
  <c r="Y65" s="1"/>
  <c r="Y67" s="1"/>
  <c r="X15"/>
  <c r="V15"/>
  <c r="V6" s="1"/>
  <c r="V44" s="1"/>
  <c r="V65" s="1"/>
  <c r="V67" s="1"/>
  <c r="U15"/>
  <c r="S15"/>
  <c r="S6" s="1"/>
  <c r="S44" s="1"/>
  <c r="S65" s="1"/>
  <c r="S67" s="1"/>
  <c r="R15"/>
  <c r="P15"/>
  <c r="P6" s="1"/>
  <c r="P44" s="1"/>
  <c r="P65" s="1"/>
  <c r="P67" s="1"/>
  <c r="O15"/>
  <c r="M15"/>
  <c r="M6" s="1"/>
  <c r="M44" s="1"/>
  <c r="L15"/>
  <c r="J15"/>
  <c r="DW14"/>
  <c r="CU14"/>
  <c r="DV14" s="1"/>
  <c r="H14" s="1"/>
  <c r="AG14"/>
  <c r="J14"/>
  <c r="I14"/>
  <c r="K14" s="1"/>
  <c r="DW12"/>
  <c r="DV12"/>
  <c r="J12"/>
  <c r="I12"/>
  <c r="K12" s="1"/>
  <c r="H12"/>
  <c r="DW11"/>
  <c r="DD11"/>
  <c r="DA11"/>
  <c r="CX11"/>
  <c r="CF11"/>
  <c r="CF6" s="1"/>
  <c r="CF44" s="1"/>
  <c r="CF65" s="1"/>
  <c r="CF67" s="1"/>
  <c r="CC11"/>
  <c r="BZ11"/>
  <c r="AS11"/>
  <c r="AP11"/>
  <c r="AP6" s="1"/>
  <c r="AP44" s="1"/>
  <c r="AP65" s="1"/>
  <c r="AP67" s="1"/>
  <c r="AD11"/>
  <c r="X11"/>
  <c r="U11"/>
  <c r="R11"/>
  <c r="J11"/>
  <c r="I11"/>
  <c r="DW8"/>
  <c r="DS8"/>
  <c r="CI8"/>
  <c r="CF8"/>
  <c r="BZ8"/>
  <c r="BW8"/>
  <c r="BN8"/>
  <c r="DV8" s="1"/>
  <c r="AD8"/>
  <c r="X8"/>
  <c r="AG8" s="1"/>
  <c r="U8"/>
  <c r="O8"/>
  <c r="L8"/>
  <c r="R8" s="1"/>
  <c r="H8" s="1"/>
  <c r="K8" s="1"/>
  <c r="J8"/>
  <c r="I8"/>
  <c r="DX7"/>
  <c r="DW7"/>
  <c r="DS7"/>
  <c r="CI7"/>
  <c r="CF7"/>
  <c r="BZ7"/>
  <c r="BW7"/>
  <c r="BN7"/>
  <c r="DV7" s="1"/>
  <c r="AD7"/>
  <c r="X7"/>
  <c r="AG7" s="1"/>
  <c r="U7"/>
  <c r="O7"/>
  <c r="L7"/>
  <c r="R7" s="1"/>
  <c r="J7"/>
  <c r="I7"/>
  <c r="DS6"/>
  <c r="DS44" s="1"/>
  <c r="DS65" s="1"/>
  <c r="DS67" s="1"/>
  <c r="DP6"/>
  <c r="DP44" s="1"/>
  <c r="DP65" s="1"/>
  <c r="DP67" s="1"/>
  <c r="DM6"/>
  <c r="DM44" s="1"/>
  <c r="DM65" s="1"/>
  <c r="DM67" s="1"/>
  <c r="DJ6"/>
  <c r="DJ44" s="1"/>
  <c r="DJ65" s="1"/>
  <c r="DJ67" s="1"/>
  <c r="DG6"/>
  <c r="DG44" s="1"/>
  <c r="DG65" s="1"/>
  <c r="DG67" s="1"/>
  <c r="DD6"/>
  <c r="DD44" s="1"/>
  <c r="DD65" s="1"/>
  <c r="DD67" s="1"/>
  <c r="DA6"/>
  <c r="DA44" s="1"/>
  <c r="DA65" s="1"/>
  <c r="DA67" s="1"/>
  <c r="CX6"/>
  <c r="CX44" s="1"/>
  <c r="CX65" s="1"/>
  <c r="CX67" s="1"/>
  <c r="CU6"/>
  <c r="CU44" s="1"/>
  <c r="CU65" s="1"/>
  <c r="CU67" s="1"/>
  <c r="CR6"/>
  <c r="CR44" s="1"/>
  <c r="CR65" s="1"/>
  <c r="CR67" s="1"/>
  <c r="CL6"/>
  <c r="CL44" s="1"/>
  <c r="CL65" s="1"/>
  <c r="CL67" s="1"/>
  <c r="CI6"/>
  <c r="CI44" s="1"/>
  <c r="CI65" s="1"/>
  <c r="CI67" s="1"/>
  <c r="CC6"/>
  <c r="CC44" s="1"/>
  <c r="CC65" s="1"/>
  <c r="CC67" s="1"/>
  <c r="BW6"/>
  <c r="BW44" s="1"/>
  <c r="BW65" s="1"/>
  <c r="BW67" s="1"/>
  <c r="BT6"/>
  <c r="BT44" s="1"/>
  <c r="BT65" s="1"/>
  <c r="BT67" s="1"/>
  <c r="BQ6"/>
  <c r="BQ44" s="1"/>
  <c r="BQ65" s="1"/>
  <c r="BQ67" s="1"/>
  <c r="BN6"/>
  <c r="BN44" s="1"/>
  <c r="BN65" s="1"/>
  <c r="BN67" s="1"/>
  <c r="BK6"/>
  <c r="BK44" s="1"/>
  <c r="BK65" s="1"/>
  <c r="BK67" s="1"/>
  <c r="BH6"/>
  <c r="BH44" s="1"/>
  <c r="BH65" s="1"/>
  <c r="BH67" s="1"/>
  <c r="BE6"/>
  <c r="BE44" s="1"/>
  <c r="BE65" s="1"/>
  <c r="BE67" s="1"/>
  <c r="BB6"/>
  <c r="BB44" s="1"/>
  <c r="BB65" s="1"/>
  <c r="BB67" s="1"/>
  <c r="AY6"/>
  <c r="AY44" s="1"/>
  <c r="AY65" s="1"/>
  <c r="AY67" s="1"/>
  <c r="AV6"/>
  <c r="AV44" s="1"/>
  <c r="AV65" s="1"/>
  <c r="AV67" s="1"/>
  <c r="AS6"/>
  <c r="AS44" s="1"/>
  <c r="AS65" s="1"/>
  <c r="AS67" s="1"/>
  <c r="AM6"/>
  <c r="AM44" s="1"/>
  <c r="AM65" s="1"/>
  <c r="AM67" s="1"/>
  <c r="AJ6"/>
  <c r="AJ44" s="1"/>
  <c r="AD6"/>
  <c r="AA6"/>
  <c r="AA44" s="1"/>
  <c r="AA65" s="1"/>
  <c r="AA67" s="1"/>
  <c r="X6"/>
  <c r="U6"/>
  <c r="U44" s="1"/>
  <c r="U65" s="1"/>
  <c r="U67" s="1"/>
  <c r="O6"/>
  <c r="O44" s="1"/>
  <c r="O65" s="1"/>
  <c r="O67" s="1"/>
  <c r="L6"/>
  <c r="L44" s="1"/>
  <c r="L65" s="1"/>
  <c r="L67" s="1"/>
  <c r="R6" l="1"/>
  <c r="R44" s="1"/>
  <c r="H7"/>
  <c r="DW44"/>
  <c r="AK65"/>
  <c r="H32"/>
  <c r="K32" s="1"/>
  <c r="AG31"/>
  <c r="H46"/>
  <c r="K46" s="1"/>
  <c r="K45" s="1"/>
  <c r="AG45"/>
  <c r="DV11"/>
  <c r="DZ11" s="1"/>
  <c r="AJ65"/>
  <c r="M65"/>
  <c r="I44"/>
  <c r="AG11"/>
  <c r="H11" s="1"/>
  <c r="K11" s="1"/>
  <c r="I15"/>
  <c r="I6" s="1"/>
  <c r="DW15"/>
  <c r="DW6" s="1"/>
  <c r="H45"/>
  <c r="BZ15"/>
  <c r="CO15"/>
  <c r="CO6" s="1"/>
  <c r="CO44" s="1"/>
  <c r="CO65" s="1"/>
  <c r="CO67" s="1"/>
  <c r="H24"/>
  <c r="K24" s="1"/>
  <c r="X31"/>
  <c r="X44" s="1"/>
  <c r="X65" s="1"/>
  <c r="X67" s="1"/>
  <c r="AD31"/>
  <c r="AD44" s="1"/>
  <c r="AD65" s="1"/>
  <c r="AD67" s="1"/>
  <c r="M67" l="1"/>
  <c r="I65"/>
  <c r="AJ67"/>
  <c r="AK67"/>
  <c r="DW67" s="1"/>
  <c r="DW65"/>
  <c r="K7"/>
  <c r="DV15"/>
  <c r="DZ15" s="1"/>
  <c r="H31"/>
  <c r="K31" s="1"/>
  <c r="BZ6"/>
  <c r="BZ44" s="1"/>
  <c r="AG6"/>
  <c r="AG44" s="1"/>
  <c r="AG65" s="1"/>
  <c r="AG67" s="1"/>
  <c r="R65"/>
  <c r="DV6"/>
  <c r="H15" l="1"/>
  <c r="R67"/>
  <c r="BZ65"/>
  <c r="DV44"/>
  <c r="H44" s="1"/>
  <c r="I67"/>
  <c r="K15" l="1"/>
  <c r="K6" s="1"/>
  <c r="K44" s="1"/>
  <c r="H6"/>
  <c r="BZ67"/>
  <c r="DV67" s="1"/>
  <c r="DV65"/>
  <c r="H65" s="1"/>
  <c r="K65" s="1"/>
  <c r="H67"/>
  <c r="K67" s="1"/>
</calcChain>
</file>

<file path=xl/sharedStrings.xml><?xml version="1.0" encoding="utf-8"?>
<sst xmlns="http://schemas.openxmlformats.org/spreadsheetml/2006/main" count="307" uniqueCount="176">
  <si>
    <t>Adatok  Ft-ban</t>
  </si>
  <si>
    <t>011130</t>
  </si>
  <si>
    <t>011220</t>
  </si>
  <si>
    <t>082042</t>
  </si>
  <si>
    <t>082091</t>
  </si>
  <si>
    <t>083030</t>
  </si>
  <si>
    <t>081030</t>
  </si>
  <si>
    <t>072111</t>
  </si>
  <si>
    <t>072112</t>
  </si>
  <si>
    <t>074031</t>
  </si>
  <si>
    <t>072210</t>
  </si>
  <si>
    <t>063020</t>
  </si>
  <si>
    <t>052020</t>
  </si>
  <si>
    <t>051030</t>
  </si>
  <si>
    <t>045160</t>
  </si>
  <si>
    <t>045170</t>
  </si>
  <si>
    <t>013350</t>
  </si>
  <si>
    <t>066010</t>
  </si>
  <si>
    <t>064010</t>
  </si>
  <si>
    <t>066020</t>
  </si>
  <si>
    <t>851020</t>
  </si>
  <si>
    <t>018030</t>
  </si>
  <si>
    <t>107051</t>
  </si>
  <si>
    <t>104037</t>
  </si>
  <si>
    <t>046020</t>
  </si>
  <si>
    <t>041231-32-33</t>
  </si>
  <si>
    <t>081041</t>
  </si>
  <si>
    <t>013320</t>
  </si>
  <si>
    <t>096015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</si>
  <si>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</si>
  <si>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</si>
  <si>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</si>
  <si>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</si>
  <si>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</si>
  <si>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</si>
  <si>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</si>
  <si>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Módosított előirányzat</t>
  </si>
  <si>
    <t>821900, 910121</t>
  </si>
  <si>
    <t>rendszeres pénzbeli ellátás</t>
  </si>
  <si>
    <t>eseti pénzbeli ellátás</t>
  </si>
  <si>
    <t>890441-442-443</t>
  </si>
  <si>
    <t>Szakfeladatok összesen</t>
  </si>
  <si>
    <t>Önkormányzati igazgatás eredeti</t>
  </si>
  <si>
    <t>Pénzügyi igazgatáseredeti</t>
  </si>
  <si>
    <t>Polgármesteri Hivatal összesen</t>
  </si>
  <si>
    <t>Könyvtár</t>
  </si>
  <si>
    <t>Művelődési Ház</t>
  </si>
  <si>
    <t>Lapkiadás</t>
  </si>
  <si>
    <t>Sportcsarnok</t>
  </si>
  <si>
    <t>HKSK összesen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</si>
  <si>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</si>
  <si>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</si>
  <si>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</si>
  <si>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</si>
  <si>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</si>
  <si>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</si>
  <si>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</si>
  <si>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</si>
  <si>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</si>
  <si>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</si>
  <si>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</si>
  <si>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</si>
  <si>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</si>
  <si>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</si>
  <si>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</si>
  <si>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</si>
  <si>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</si>
  <si>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Óvodai nevelés</t>
  </si>
  <si>
    <t>Önkormányzatok elszámolásai a ktgvetési szervekkel</t>
  </si>
  <si>
    <t>Szociális étkeztetés</t>
  </si>
  <si>
    <t>Intézményen kívüli gyermekétkeztetés</t>
  </si>
  <si>
    <t>Vezetékes műsorelosztás , városi és kábeltelevíziós rendszerek</t>
  </si>
  <si>
    <t>Közfoglalkoztatás</t>
  </si>
  <si>
    <t>Sportlétesítmények működtetése</t>
  </si>
  <si>
    <t>Sport</t>
  </si>
  <si>
    <t>Köztemető fenntartás</t>
  </si>
  <si>
    <t>Óvodás gyerekek étkeztetése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</si>
  <si>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</si>
  <si>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</si>
  <si>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</si>
  <si>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</si>
  <si>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</si>
  <si>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</si>
  <si>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</si>
  <si>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</si>
  <si>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</si>
  <si>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ebből:  normatív jutalmak</t>
  </si>
  <si>
    <t>K102</t>
  </si>
  <si>
    <t>céljuttatás, projektprémium</t>
  </si>
  <si>
    <t>K103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</si>
  <si>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</si>
  <si>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</si>
  <si>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</si>
  <si>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</si>
  <si>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</si>
  <si>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</si>
  <si>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</si>
  <si>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</si>
  <si>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</si>
  <si>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</si>
  <si>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</si>
  <si>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</si>
  <si>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</si>
  <si>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</si>
  <si>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</si>
  <si>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</si>
  <si>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</si>
  <si>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</si>
  <si>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</si>
  <si>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</si>
  <si>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</si>
  <si>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</si>
  <si>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</si>
  <si>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</si>
  <si>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</si>
  <si>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</si>
  <si>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</si>
  <si>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</si>
  <si>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</si>
  <si>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</si>
  <si>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</si>
  <si>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</si>
  <si>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</si>
  <si>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</si>
  <si>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</si>
  <si>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</si>
  <si>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</si>
  <si>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</si>
  <si>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</si>
  <si>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</si>
  <si>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</si>
  <si>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</si>
  <si>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</si>
  <si>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</si>
  <si>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</si>
  <si>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</si>
  <si>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</si>
  <si>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</si>
  <si>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</si>
  <si>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</si>
  <si>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</si>
  <si>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</si>
  <si>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</si>
  <si>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</si>
  <si>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</si>
  <si>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</si>
  <si>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</si>
  <si>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</si>
  <si>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</si>
  <si>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</si>
  <si>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</si>
  <si>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</si>
  <si>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</si>
  <si>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</si>
  <si>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</si>
  <si>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</si>
  <si>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</si>
  <si>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</si>
  <si>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</si>
  <si>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</si>
  <si>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</si>
  <si>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</si>
  <si>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</si>
  <si>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</si>
  <si>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</si>
  <si>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</si>
  <si>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</si>
  <si>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</si>
  <si>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</si>
  <si>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</si>
  <si>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</si>
  <si>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</si>
  <si>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</si>
  <si>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</si>
  <si>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</si>
  <si>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Közfoglalkoztatottak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</si>
</sst>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  <font>
      <b/>
      <u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0" fillId="0" borderId="0" applyFont="0" applyFill="0" applyBorder="0" applyAlignment="0">
      <protection locked="0"/>
    </xf>
  </cellStyleXfs>
  <cellXfs count="86">
    <xf numFmtId="0" fontId="0" fillId="0" borderId="0" xfId="0"/>
    <xf numFmtId="0" fontId="2" fillId="0" borderId="0" xfId="1" applyFont="1" applyBorder="1" applyAlignment="1" applyProtection="1">
      <alignment horizontal="right" vertical="center"/>
    </xf>
    <xf numFmtId="0" fontId="3" fillId="0" borderId="0" xfId="1" applyFont="1" applyBorder="1" applyAlignment="1" applyProtection="1">
      <alignment vertical="center"/>
    </xf>
    <xf numFmtId="49" fontId="2" fillId="0" borderId="1" xfId="2" applyNumberFormat="1" applyFont="1" applyBorder="1" applyAlignment="1" applyProtection="1">
      <alignment horizontal="right" vertical="center"/>
      <protection hidden="1"/>
    </xf>
    <xf numFmtId="49" fontId="5" fillId="0" borderId="1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right" vertical="center"/>
    </xf>
    <xf numFmtId="49" fontId="3" fillId="0" borderId="0" xfId="1" applyNumberFormat="1" applyFont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 vertical="center" textRotation="90"/>
    </xf>
    <xf numFmtId="0" fontId="3" fillId="2" borderId="1" xfId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0" fillId="0" borderId="1" xfId="0" applyBorder="1"/>
    <xf numFmtId="164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0" fontId="9" fillId="0" borderId="1" xfId="4" applyFont="1" applyBorder="1" applyAlignment="1">
      <alignment horizontal="center" vertical="center" wrapText="1"/>
    </xf>
    <xf numFmtId="0" fontId="3" fillId="2" borderId="0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 textRotation="90"/>
      <protection hidden="1"/>
    </xf>
    <xf numFmtId="0" fontId="5" fillId="4" borderId="1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left" vertical="center"/>
    </xf>
    <xf numFmtId="3" fontId="6" fillId="4" borderId="1" xfId="2" applyNumberFormat="1" applyFont="1" applyFill="1" applyBorder="1" applyAlignment="1" applyProtection="1">
      <alignment horizontal="right" vertical="center" wrapText="1"/>
    </xf>
    <xf numFmtId="0" fontId="6" fillId="2" borderId="1" xfId="1" applyFont="1" applyFill="1" applyBorder="1" applyAlignment="1" applyProtection="1">
      <alignment vertical="center"/>
    </xf>
    <xf numFmtId="0" fontId="3" fillId="0" borderId="1" xfId="3" applyFont="1" applyBorder="1" applyAlignment="1" applyProtection="1">
      <alignment horizontal="left" vertical="center"/>
      <protection hidden="1"/>
    </xf>
    <xf numFmtId="0" fontId="3" fillId="5" borderId="1" xfId="1" applyFont="1" applyFill="1" applyBorder="1" applyAlignment="1" applyProtection="1">
      <alignment horizontal="center" vertical="center"/>
    </xf>
    <xf numFmtId="0" fontId="3" fillId="5" borderId="1" xfId="3" applyFont="1" applyFill="1" applyBorder="1" applyAlignment="1" applyProtection="1">
      <alignment vertical="center"/>
      <protection hidden="1"/>
    </xf>
    <xf numFmtId="0" fontId="3" fillId="5" borderId="1" xfId="3" applyFont="1" applyFill="1" applyBorder="1" applyAlignment="1" applyProtection="1">
      <alignment horizontal="center" vertical="center"/>
      <protection hidden="1"/>
    </xf>
    <xf numFmtId="0" fontId="3" fillId="5" borderId="1" xfId="3" applyFont="1" applyFill="1" applyBorder="1" applyAlignment="1" applyProtection="1">
      <alignment horizontal="left" vertical="center"/>
      <protection hidden="1"/>
    </xf>
    <xf numFmtId="3" fontId="3" fillId="5" borderId="1" xfId="3" applyNumberFormat="1" applyFont="1" applyFill="1" applyBorder="1" applyAlignment="1" applyProtection="1">
      <alignment horizontal="right" vertical="center"/>
      <protection hidden="1"/>
    </xf>
    <xf numFmtId="3" fontId="5" fillId="5" borderId="1" xfId="5" applyNumberFormat="1" applyFont="1" applyFill="1" applyBorder="1" applyAlignment="1" applyProtection="1">
      <alignment horizontal="right" vertical="center"/>
    </xf>
    <xf numFmtId="3" fontId="6" fillId="2" borderId="0" xfId="5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/>
      <protection hidden="1"/>
    </xf>
    <xf numFmtId="0" fontId="3" fillId="5" borderId="1" xfId="3" applyFont="1" applyFill="1" applyBorder="1" applyAlignment="1" applyProtection="1">
      <alignment horizontal="left" vertical="center"/>
      <protection hidden="1"/>
    </xf>
    <xf numFmtId="0" fontId="3" fillId="0" borderId="1" xfId="3" applyFont="1" applyFill="1" applyBorder="1" applyAlignment="1" applyProtection="1">
      <alignment horizontal="left" vertical="center"/>
      <protection hidden="1"/>
    </xf>
    <xf numFmtId="0" fontId="3" fillId="0" borderId="1" xfId="3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3" fontId="3" fillId="0" borderId="1" xfId="3" applyNumberFormat="1" applyFont="1" applyFill="1" applyBorder="1" applyAlignment="1" applyProtection="1">
      <alignment horizontal="right" vertical="center"/>
      <protection hidden="1"/>
    </xf>
    <xf numFmtId="3" fontId="5" fillId="0" borderId="1" xfId="5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0" fontId="2" fillId="0" borderId="1" xfId="3" applyFont="1" applyFill="1" applyBorder="1" applyAlignment="1" applyProtection="1">
      <alignment horizontal="left" vertical="center"/>
      <protection hidden="1"/>
    </xf>
    <xf numFmtId="3" fontId="3" fillId="2" borderId="0" xfId="1" applyNumberFormat="1" applyFont="1" applyFill="1" applyBorder="1" applyAlignment="1" applyProtection="1">
      <alignment vertical="center"/>
    </xf>
    <xf numFmtId="0" fontId="3" fillId="0" borderId="1" xfId="3" applyFont="1" applyBorder="1" applyAlignment="1" applyProtection="1">
      <alignment vertical="center"/>
      <protection hidden="1"/>
    </xf>
    <xf numFmtId="0" fontId="3" fillId="0" borderId="1" xfId="3" applyFont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vertical="center"/>
    </xf>
    <xf numFmtId="3" fontId="3" fillId="0" borderId="1" xfId="3" applyNumberFormat="1" applyFont="1" applyBorder="1" applyAlignment="1" applyProtection="1">
      <alignment horizontal="righ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3" fontId="2" fillId="5" borderId="1" xfId="5" applyNumberFormat="1" applyFont="1" applyFill="1" applyBorder="1" applyAlignment="1" applyProtection="1">
      <alignment horizontal="right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/>
      <protection hidden="1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Fill="1" applyBorder="1" applyAlignment="1" applyProtection="1">
      <alignment horizontal="right" vertical="center"/>
      <protection hidden="1"/>
    </xf>
    <xf numFmtId="0" fontId="3" fillId="0" borderId="1" xfId="1" applyFont="1" applyFill="1" applyBorder="1" applyAlignment="1" applyProtection="1">
      <alignment horizontal="center" vertical="center"/>
      <protection hidden="1"/>
    </xf>
    <xf numFmtId="0" fontId="2" fillId="0" borderId="1" xfId="3" applyFont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horizontal="left" vertical="center"/>
      <protection hidden="1"/>
    </xf>
    <xf numFmtId="3" fontId="3" fillId="4" borderId="1" xfId="3" applyNumberFormat="1" applyFont="1" applyFill="1" applyBorder="1" applyAlignment="1" applyProtection="1">
      <alignment horizontal="right" vertical="center"/>
      <protection hidden="1"/>
    </xf>
    <xf numFmtId="3" fontId="5" fillId="4" borderId="1" xfId="5" applyNumberFormat="1" applyFont="1" applyFill="1" applyBorder="1" applyAlignment="1" applyProtection="1">
      <alignment horizontal="right" vertical="center"/>
    </xf>
    <xf numFmtId="3" fontId="6" fillId="4" borderId="1" xfId="3" applyNumberFormat="1" applyFont="1" applyFill="1" applyBorder="1" applyAlignment="1" applyProtection="1">
      <alignment horizontal="right" vertical="center"/>
      <protection hidden="1"/>
    </xf>
    <xf numFmtId="0" fontId="6" fillId="2" borderId="0" xfId="1" applyFont="1" applyFill="1" applyBorder="1" applyAlignment="1" applyProtection="1">
      <alignment vertical="center"/>
    </xf>
    <xf numFmtId="3" fontId="3" fillId="5" borderId="1" xfId="5" applyNumberFormat="1" applyFont="1" applyFill="1" applyBorder="1" applyAlignment="1" applyProtection="1">
      <alignment horizontal="right" vertical="center"/>
    </xf>
    <xf numFmtId="0" fontId="5" fillId="6" borderId="1" xfId="3" applyFont="1" applyFill="1" applyBorder="1" applyAlignment="1" applyProtection="1">
      <alignment horizontal="left" vertical="center"/>
      <protection hidden="1"/>
    </xf>
    <xf numFmtId="3" fontId="3" fillId="6" borderId="1" xfId="3" applyNumberFormat="1" applyFont="1" applyFill="1" applyBorder="1" applyAlignment="1" applyProtection="1">
      <alignment horizontal="right" vertical="center"/>
      <protection hidden="1"/>
    </xf>
    <xf numFmtId="3" fontId="5" fillId="6" borderId="1" xfId="3" applyNumberFormat="1" applyFont="1" applyFill="1" applyBorder="1" applyAlignment="1" applyProtection="1">
      <alignment horizontal="right" vertical="center"/>
      <protection hidden="1"/>
    </xf>
    <xf numFmtId="0" fontId="5" fillId="4" borderId="1" xfId="3" applyFont="1" applyFill="1" applyBorder="1" applyAlignment="1" applyProtection="1">
      <alignment horizontal="center" vertical="center"/>
      <protection hidden="1"/>
    </xf>
    <xf numFmtId="3" fontId="5" fillId="4" borderId="1" xfId="2" applyNumberFormat="1" applyFont="1" applyFill="1" applyBorder="1" applyAlignment="1" applyProtection="1">
      <alignment horizontal="right" vertical="center"/>
      <protection hidden="1"/>
    </xf>
    <xf numFmtId="0" fontId="3" fillId="5" borderId="1" xfId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3" fillId="0" borderId="1" xfId="1" applyFont="1" applyBorder="1" applyAlignment="1">
      <alignment vertical="center"/>
    </xf>
    <xf numFmtId="3" fontId="5" fillId="0" borderId="1" xfId="1" applyNumberFormat="1" applyFont="1" applyFill="1" applyBorder="1" applyAlignment="1" applyProtection="1">
      <alignment horizontal="right" vertical="center"/>
      <protection hidden="1"/>
    </xf>
    <xf numFmtId="0" fontId="3" fillId="5" borderId="1" xfId="1" applyFont="1" applyFill="1" applyBorder="1" applyAlignment="1" applyProtection="1">
      <alignment horizontal="center" vertical="center"/>
      <protection hidden="1"/>
    </xf>
    <xf numFmtId="0" fontId="5" fillId="6" borderId="1" xfId="1" applyFont="1" applyFill="1" applyBorder="1" applyAlignment="1" applyProtection="1">
      <alignment horizontal="left" vertical="center"/>
    </xf>
    <xf numFmtId="3" fontId="5" fillId="6" borderId="1" xfId="5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left" vertical="center"/>
    </xf>
    <xf numFmtId="165" fontId="3" fillId="0" borderId="1" xfId="3" applyNumberFormat="1" applyFont="1" applyFill="1" applyBorder="1" applyAlignment="1" applyProtection="1">
      <alignment horizontal="right" vertical="center"/>
      <protection hidden="1"/>
    </xf>
    <xf numFmtId="165" fontId="5" fillId="0" borderId="1" xfId="5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/>
      <protection hidden="1"/>
    </xf>
    <xf numFmtId="0" fontId="5" fillId="0" borderId="0" xfId="1" applyFont="1" applyFill="1" applyBorder="1" applyAlignment="1" applyProtection="1">
      <alignment vertical="center"/>
      <protection hidden="1"/>
    </xf>
    <xf numFmtId="3" fontId="5" fillId="0" borderId="0" xfId="5" applyFont="1" applyFill="1" applyBorder="1" applyAlignment="1" applyProtection="1">
      <alignment horizontal="right" vertical="center"/>
      <protection hidden="1"/>
    </xf>
    <xf numFmtId="164" fontId="5" fillId="0" borderId="0" xfId="2" applyNumberFormat="1" applyFont="1" applyFill="1" applyBorder="1" applyAlignment="1" applyProtection="1">
      <alignment horizontal="right" vertical="center"/>
      <protection hidden="1"/>
    </xf>
    <xf numFmtId="3" fontId="5" fillId="0" borderId="0" xfId="5" applyFont="1" applyFill="1" applyBorder="1" applyAlignment="1" applyProtection="1">
      <alignment horizontal="right" vertical="center"/>
    </xf>
    <xf numFmtId="0" fontId="11" fillId="0" borderId="0" xfId="1" applyFont="1" applyBorder="1" applyAlignment="1" applyProtection="1">
      <alignment vertical="center"/>
    </xf>
    <xf numFmtId="3" fontId="5" fillId="0" borderId="0" xfId="1" applyNumberFormat="1" applyFont="1" applyBorder="1" applyAlignment="1" applyProtection="1">
      <alignment vertical="center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A74"/>
  <sheetViews>
    <sheetView tabSelected="1" workbookViewId="0">
      <selection sqref="A1:EA74"/>
    </sheetView>
  </sheetViews>
  <sheetFormatPr defaultRowHeight="15"/>
  <sheetData>
    <row r="1" spans="1:13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</row>
    <row r="2" spans="1:13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  <c r="M2" s="5"/>
      <c r="N2" s="5"/>
      <c r="O2" s="5" t="s">
        <v>2</v>
      </c>
      <c r="P2" s="5"/>
      <c r="Q2" s="5"/>
      <c r="R2" s="4"/>
      <c r="S2" s="4"/>
      <c r="T2" s="4"/>
      <c r="U2" s="5" t="s">
        <v>3</v>
      </c>
      <c r="V2" s="5"/>
      <c r="W2" s="5"/>
      <c r="X2" s="5" t="s">
        <v>4</v>
      </c>
      <c r="Y2" s="5"/>
      <c r="Z2" s="5"/>
      <c r="AA2" s="5" t="s">
        <v>5</v>
      </c>
      <c r="AB2" s="5"/>
      <c r="AC2" s="5"/>
      <c r="AD2" s="5" t="s">
        <v>6</v>
      </c>
      <c r="AE2" s="5"/>
      <c r="AF2" s="5"/>
      <c r="AG2" s="4"/>
      <c r="AH2" s="4"/>
      <c r="AI2" s="4"/>
      <c r="AJ2" s="5" t="s">
        <v>7</v>
      </c>
      <c r="AK2" s="5"/>
      <c r="AL2" s="5"/>
      <c r="AM2" s="5" t="s">
        <v>7</v>
      </c>
      <c r="AN2" s="5"/>
      <c r="AO2" s="5"/>
      <c r="AP2" s="5" t="s">
        <v>8</v>
      </c>
      <c r="AQ2" s="5"/>
      <c r="AR2" s="5"/>
      <c r="AS2" s="5" t="s">
        <v>9</v>
      </c>
      <c r="AT2" s="5"/>
      <c r="AU2" s="5"/>
      <c r="AV2" s="5" t="s">
        <v>10</v>
      </c>
      <c r="AW2" s="5"/>
      <c r="AX2" s="5"/>
      <c r="AY2" s="5" t="s">
        <v>7</v>
      </c>
      <c r="AZ2" s="5"/>
      <c r="BA2" s="5"/>
      <c r="BB2" s="5" t="s">
        <v>11</v>
      </c>
      <c r="BC2" s="5"/>
      <c r="BD2" s="5"/>
      <c r="BE2" s="5" t="s">
        <v>12</v>
      </c>
      <c r="BF2" s="5"/>
      <c r="BG2" s="5"/>
      <c r="BH2" s="5" t="s">
        <v>13</v>
      </c>
      <c r="BI2" s="5"/>
      <c r="BJ2" s="5"/>
      <c r="BK2" s="5" t="s">
        <v>14</v>
      </c>
      <c r="BL2" s="5"/>
      <c r="BM2" s="5"/>
      <c r="BN2" s="5" t="s">
        <v>15</v>
      </c>
      <c r="BO2" s="5"/>
      <c r="BP2" s="5"/>
      <c r="BQ2" s="5" t="s">
        <v>16</v>
      </c>
      <c r="BR2" s="5"/>
      <c r="BS2" s="5"/>
      <c r="BT2" s="5" t="s">
        <v>16</v>
      </c>
      <c r="BU2" s="5"/>
      <c r="BV2" s="5"/>
      <c r="BW2" s="5" t="s">
        <v>17</v>
      </c>
      <c r="BX2" s="5"/>
      <c r="BY2" s="5"/>
      <c r="BZ2" s="5" t="s">
        <v>1</v>
      </c>
      <c r="CA2" s="5"/>
      <c r="CB2" s="5"/>
      <c r="CC2" s="5" t="s">
        <v>18</v>
      </c>
      <c r="CD2" s="5"/>
      <c r="CE2" s="5"/>
      <c r="CF2" s="5" t="s">
        <v>19</v>
      </c>
      <c r="CG2" s="5"/>
      <c r="CH2" s="5"/>
      <c r="CI2" s="5" t="s">
        <v>19</v>
      </c>
      <c r="CJ2" s="5"/>
      <c r="CK2" s="5"/>
      <c r="CL2" s="5" t="s">
        <v>20</v>
      </c>
      <c r="CM2" s="5"/>
      <c r="CN2" s="5"/>
      <c r="CO2" s="5" t="s">
        <v>21</v>
      </c>
      <c r="CP2" s="5"/>
      <c r="CQ2" s="5"/>
      <c r="CR2" s="4"/>
      <c r="CS2" s="4"/>
      <c r="CT2" s="4"/>
      <c r="CU2" s="4"/>
      <c r="CV2" s="4"/>
      <c r="CW2" s="4"/>
      <c r="CX2" s="5" t="s">
        <v>22</v>
      </c>
      <c r="CY2" s="5"/>
      <c r="CZ2" s="5"/>
      <c r="DA2" s="5" t="s">
        <v>23</v>
      </c>
      <c r="DB2" s="5"/>
      <c r="DC2" s="5"/>
      <c r="DD2" s="5" t="s">
        <v>24</v>
      </c>
      <c r="DE2" s="5"/>
      <c r="DF2" s="5"/>
      <c r="DG2" s="5" t="s">
        <v>25</v>
      </c>
      <c r="DH2" s="5"/>
      <c r="DI2" s="5"/>
      <c r="DJ2" s="4" t="s">
        <v>6</v>
      </c>
      <c r="DK2" s="4"/>
      <c r="DL2" s="4"/>
      <c r="DM2" s="5" t="s">
        <v>26</v>
      </c>
      <c r="DN2" s="5"/>
      <c r="DO2" s="5"/>
      <c r="DP2" s="5" t="s">
        <v>27</v>
      </c>
      <c r="DQ2" s="5"/>
      <c r="DR2" s="5"/>
      <c r="DS2" s="5" t="s">
        <v>28</v>
      </c>
      <c r="DT2" s="5"/>
      <c r="DU2" s="5"/>
      <c r="DV2" s="6" t="s">
        <v>29</v>
      </c>
      <c r="DW2" s="6"/>
      <c r="DX2" s="6"/>
      <c r="DY2" s="7"/>
      <c r="DZ2" s="7"/>
      <c r="EA2" s="7"/>
    </row>
    <row r="3" spans="1:131">
      <c r="A3" s="8" t="s">
        <v>30</v>
      </c>
      <c r="B3" s="8" t="s">
        <v>31</v>
      </c>
      <c r="C3" s="8" t="s">
        <v>32</v>
      </c>
      <c r="D3" s="8" t="s">
        <v>33</v>
      </c>
      <c r="E3" s="9" t="s">
        <v>34</v>
      </c>
      <c r="F3" s="9"/>
      <c r="G3" s="9" t="s">
        <v>35</v>
      </c>
      <c r="H3" s="10" t="s">
        <v>36</v>
      </c>
      <c r="I3" s="10"/>
      <c r="J3" s="10"/>
      <c r="K3" s="10"/>
      <c r="L3" s="11">
        <v>841126</v>
      </c>
      <c r="M3" s="11"/>
      <c r="N3" s="11"/>
      <c r="O3" s="11">
        <v>841133</v>
      </c>
      <c r="P3" s="11"/>
      <c r="Q3" s="11"/>
      <c r="R3" s="12"/>
      <c r="S3" s="12"/>
      <c r="T3" s="12"/>
      <c r="U3" s="11" t="s">
        <v>37</v>
      </c>
      <c r="V3" s="11"/>
      <c r="W3" s="11"/>
      <c r="X3" s="11">
        <v>910502</v>
      </c>
      <c r="Y3" s="11"/>
      <c r="Z3" s="11"/>
      <c r="AA3" s="11"/>
      <c r="AB3" s="11"/>
      <c r="AC3" s="11"/>
      <c r="AD3" s="11">
        <v>931102</v>
      </c>
      <c r="AE3" s="11"/>
      <c r="AF3" s="11"/>
      <c r="AG3" s="12"/>
      <c r="AH3" s="12"/>
      <c r="AI3" s="12"/>
      <c r="AJ3" s="11">
        <v>862101</v>
      </c>
      <c r="AK3" s="11"/>
      <c r="AL3" s="11"/>
      <c r="AM3" s="11">
        <v>862101</v>
      </c>
      <c r="AN3" s="11"/>
      <c r="AO3" s="11"/>
      <c r="AP3" s="11">
        <v>862102</v>
      </c>
      <c r="AQ3" s="11"/>
      <c r="AR3" s="11"/>
      <c r="AS3" s="11">
        <v>869041</v>
      </c>
      <c r="AT3" s="11"/>
      <c r="AU3" s="11"/>
      <c r="AV3" s="11">
        <v>862211</v>
      </c>
      <c r="AW3" s="11"/>
      <c r="AX3" s="11"/>
      <c r="AY3" s="11">
        <v>862101</v>
      </c>
      <c r="AZ3" s="11"/>
      <c r="BA3" s="11"/>
      <c r="BB3" s="11">
        <v>360000</v>
      </c>
      <c r="BC3" s="11"/>
      <c r="BD3" s="11"/>
      <c r="BE3" s="11">
        <v>370000</v>
      </c>
      <c r="BF3" s="11"/>
      <c r="BG3" s="11"/>
      <c r="BH3" s="11">
        <v>381103</v>
      </c>
      <c r="BI3" s="11"/>
      <c r="BJ3" s="11"/>
      <c r="BK3" s="11">
        <v>5220011</v>
      </c>
      <c r="BL3" s="11"/>
      <c r="BM3" s="11"/>
      <c r="BN3" s="11">
        <v>522003</v>
      </c>
      <c r="BO3" s="11"/>
      <c r="BP3" s="11"/>
      <c r="BQ3" s="11">
        <v>680001</v>
      </c>
      <c r="BR3" s="11"/>
      <c r="BS3" s="11"/>
      <c r="BT3" s="11">
        <v>680002</v>
      </c>
      <c r="BU3" s="11"/>
      <c r="BV3" s="11"/>
      <c r="BW3" s="11">
        <v>813000</v>
      </c>
      <c r="BX3" s="11"/>
      <c r="BY3" s="11"/>
      <c r="BZ3" s="11">
        <v>841112</v>
      </c>
      <c r="CA3" s="11"/>
      <c r="CB3" s="11"/>
      <c r="CC3" s="11">
        <v>841402</v>
      </c>
      <c r="CD3" s="11"/>
      <c r="CE3" s="11"/>
      <c r="CF3" s="11">
        <v>841403</v>
      </c>
      <c r="CG3" s="11"/>
      <c r="CH3" s="11"/>
      <c r="CI3" s="11">
        <v>841403</v>
      </c>
      <c r="CJ3" s="11"/>
      <c r="CK3" s="11"/>
      <c r="CL3" s="11"/>
      <c r="CM3" s="11"/>
      <c r="CN3" s="11"/>
      <c r="CO3" s="11">
        <v>841907</v>
      </c>
      <c r="CP3" s="11"/>
      <c r="CQ3" s="11"/>
      <c r="CR3" s="11" t="s">
        <v>38</v>
      </c>
      <c r="CS3" s="11"/>
      <c r="CT3" s="11"/>
      <c r="CU3" s="11" t="s">
        <v>39</v>
      </c>
      <c r="CV3" s="11"/>
      <c r="CW3" s="11"/>
      <c r="CX3" s="11">
        <v>889921</v>
      </c>
      <c r="CY3" s="11"/>
      <c r="CZ3" s="11"/>
      <c r="DA3" s="11"/>
      <c r="DB3" s="11"/>
      <c r="DC3" s="11"/>
      <c r="DD3" s="11"/>
      <c r="DE3" s="11"/>
      <c r="DF3" s="11"/>
      <c r="DG3" s="11" t="s">
        <v>40</v>
      </c>
      <c r="DH3" s="11"/>
      <c r="DI3" s="11"/>
      <c r="DJ3" s="11"/>
      <c r="DK3" s="11"/>
      <c r="DL3" s="11"/>
      <c r="DM3" s="11"/>
      <c r="DN3" s="11"/>
      <c r="DO3" s="11"/>
      <c r="DP3" s="11">
        <v>960302</v>
      </c>
      <c r="DQ3" s="11"/>
      <c r="DR3" s="11"/>
      <c r="DS3" s="11">
        <v>562912</v>
      </c>
      <c r="DT3" s="11"/>
      <c r="DU3" s="11"/>
      <c r="DV3" s="12" t="s">
        <v>41</v>
      </c>
      <c r="DW3" s="13"/>
      <c r="DX3" s="13"/>
      <c r="DY3" s="2"/>
      <c r="DZ3" s="2"/>
      <c r="EA3" s="2"/>
    </row>
    <row r="4" spans="1:131">
      <c r="A4" s="8"/>
      <c r="B4" s="8"/>
      <c r="C4" s="8"/>
      <c r="D4" s="8"/>
      <c r="E4" s="9"/>
      <c r="F4" s="9"/>
      <c r="G4" s="9"/>
      <c r="H4" s="14"/>
      <c r="I4" s="14"/>
      <c r="J4" s="14"/>
      <c r="K4" s="14"/>
      <c r="L4" s="11" t="s">
        <v>42</v>
      </c>
      <c r="M4" s="11"/>
      <c r="N4" s="11"/>
      <c r="O4" s="11" t="s">
        <v>43</v>
      </c>
      <c r="P4" s="11"/>
      <c r="Q4" s="11"/>
      <c r="R4" s="12" t="s">
        <v>44</v>
      </c>
      <c r="S4" s="12"/>
      <c r="T4" s="12"/>
      <c r="U4" s="11" t="s">
        <v>45</v>
      </c>
      <c r="V4" s="11"/>
      <c r="W4" s="11"/>
      <c r="X4" s="11" t="s">
        <v>46</v>
      </c>
      <c r="Y4" s="11"/>
      <c r="Z4" s="11"/>
      <c r="AA4" s="11" t="s">
        <v>47</v>
      </c>
      <c r="AB4" s="11"/>
      <c r="AC4" s="11"/>
      <c r="AD4" s="11" t="s">
        <v>48</v>
      </c>
      <c r="AE4" s="11"/>
      <c r="AF4" s="11"/>
      <c r="AG4" s="12" t="s">
        <v>49</v>
      </c>
      <c r="AH4" s="12"/>
      <c r="AI4" s="12"/>
      <c r="AJ4" s="11" t="s">
        <v>50</v>
      </c>
      <c r="AK4" s="11"/>
      <c r="AL4" s="11"/>
      <c r="AM4" s="11" t="s">
        <v>50</v>
      </c>
      <c r="AN4" s="11"/>
      <c r="AO4" s="11"/>
      <c r="AP4" s="11" t="s">
        <v>51</v>
      </c>
      <c r="AQ4" s="11"/>
      <c r="AR4" s="11"/>
      <c r="AS4" s="11" t="s">
        <v>52</v>
      </c>
      <c r="AT4" s="11"/>
      <c r="AU4" s="11"/>
      <c r="AV4" s="11" t="s">
        <v>53</v>
      </c>
      <c r="AW4" s="11"/>
      <c r="AX4" s="11"/>
      <c r="AY4" s="11" t="s">
        <v>54</v>
      </c>
      <c r="AZ4" s="11"/>
      <c r="BA4" s="11"/>
      <c r="BB4" s="11" t="s">
        <v>55</v>
      </c>
      <c r="BC4" s="11"/>
      <c r="BD4" s="11"/>
      <c r="BE4" s="11" t="s">
        <v>56</v>
      </c>
      <c r="BF4" s="11"/>
      <c r="BG4" s="11"/>
      <c r="BH4" s="11" t="s">
        <v>57</v>
      </c>
      <c r="BI4" s="11"/>
      <c r="BJ4" s="11"/>
      <c r="BK4" s="11" t="s">
        <v>58</v>
      </c>
      <c r="BL4" s="11"/>
      <c r="BM4" s="11"/>
      <c r="BN4" s="11" t="s">
        <v>59</v>
      </c>
      <c r="BO4" s="11"/>
      <c r="BP4" s="11"/>
      <c r="BQ4" s="11" t="s">
        <v>60</v>
      </c>
      <c r="BR4" s="11"/>
      <c r="BS4" s="11"/>
      <c r="BT4" s="11" t="s">
        <v>61</v>
      </c>
      <c r="BU4" s="11"/>
      <c r="BV4" s="11"/>
      <c r="BW4" s="11" t="s">
        <v>62</v>
      </c>
      <c r="BX4" s="11"/>
      <c r="BY4" s="11"/>
      <c r="BZ4" s="11" t="s">
        <v>63</v>
      </c>
      <c r="CA4" s="11"/>
      <c r="CB4" s="11"/>
      <c r="CC4" s="11" t="s">
        <v>64</v>
      </c>
      <c r="CD4" s="11"/>
      <c r="CE4" s="11"/>
      <c r="CF4" s="11" t="s">
        <v>65</v>
      </c>
      <c r="CG4" s="11"/>
      <c r="CH4" s="11"/>
      <c r="CI4" s="11" t="s">
        <v>66</v>
      </c>
      <c r="CJ4" s="11"/>
      <c r="CK4" s="11"/>
      <c r="CL4" s="11" t="s">
        <v>67</v>
      </c>
      <c r="CM4" s="11"/>
      <c r="CN4" s="11"/>
      <c r="CO4" s="15" t="s">
        <v>68</v>
      </c>
      <c r="CP4" s="15"/>
      <c r="CQ4" s="15"/>
      <c r="CR4" s="11"/>
      <c r="CS4" s="11"/>
      <c r="CT4" s="11"/>
      <c r="CU4" s="11"/>
      <c r="CV4" s="11"/>
      <c r="CW4" s="11"/>
      <c r="CX4" s="11" t="s">
        <v>69</v>
      </c>
      <c r="CY4" s="11"/>
      <c r="CZ4" s="11"/>
      <c r="DA4" s="15" t="s">
        <v>70</v>
      </c>
      <c r="DB4" s="15"/>
      <c r="DC4" s="15"/>
      <c r="DD4" s="15" t="s">
        <v>71</v>
      </c>
      <c r="DE4" s="15"/>
      <c r="DF4" s="15"/>
      <c r="DG4" s="11" t="s">
        <v>72</v>
      </c>
      <c r="DH4" s="11"/>
      <c r="DI4" s="11"/>
      <c r="DJ4" s="15" t="s">
        <v>73</v>
      </c>
      <c r="DK4" s="15"/>
      <c r="DL4" s="15"/>
      <c r="DM4" s="11" t="s">
        <v>74</v>
      </c>
      <c r="DN4" s="11"/>
      <c r="DO4" s="11"/>
      <c r="DP4" s="11" t="s">
        <v>75</v>
      </c>
      <c r="DQ4" s="11"/>
      <c r="DR4" s="11"/>
      <c r="DS4" s="11" t="s">
        <v>76</v>
      </c>
      <c r="DT4" s="11"/>
      <c r="DU4" s="11"/>
      <c r="DV4" s="13"/>
      <c r="DW4" s="13"/>
      <c r="DX4" s="13"/>
      <c r="DY4" s="2"/>
      <c r="DZ4" s="2"/>
      <c r="EA4" s="2"/>
    </row>
    <row r="5" spans="1:131" ht="45">
      <c r="A5" s="8"/>
      <c r="B5" s="8"/>
      <c r="C5" s="8"/>
      <c r="D5" s="8"/>
      <c r="E5" s="9"/>
      <c r="F5" s="9"/>
      <c r="G5" s="9"/>
      <c r="H5" s="16" t="s">
        <v>77</v>
      </c>
      <c r="I5" s="16" t="s">
        <v>78</v>
      </c>
      <c r="J5" s="16" t="s">
        <v>79</v>
      </c>
      <c r="K5" s="17" t="s">
        <v>80</v>
      </c>
      <c r="L5" s="16" t="s">
        <v>77</v>
      </c>
      <c r="M5" s="16" t="s">
        <v>78</v>
      </c>
      <c r="N5" s="16" t="s">
        <v>79</v>
      </c>
      <c r="O5" s="16" t="s">
        <v>77</v>
      </c>
      <c r="P5" s="16" t="s">
        <v>78</v>
      </c>
      <c r="Q5" s="16" t="s">
        <v>79</v>
      </c>
      <c r="R5" s="16" t="s">
        <v>77</v>
      </c>
      <c r="S5" s="16" t="s">
        <v>78</v>
      </c>
      <c r="T5" s="16" t="s">
        <v>79</v>
      </c>
      <c r="U5" s="16" t="s">
        <v>77</v>
      </c>
      <c r="V5" s="16" t="s">
        <v>78</v>
      </c>
      <c r="W5" s="16" t="s">
        <v>79</v>
      </c>
      <c r="X5" s="16" t="s">
        <v>77</v>
      </c>
      <c r="Y5" s="16" t="s">
        <v>78</v>
      </c>
      <c r="Z5" s="16" t="s">
        <v>79</v>
      </c>
      <c r="AA5" s="16" t="s">
        <v>77</v>
      </c>
      <c r="AB5" s="16" t="s">
        <v>78</v>
      </c>
      <c r="AC5" s="16" t="s">
        <v>79</v>
      </c>
      <c r="AD5" s="16" t="s">
        <v>77</v>
      </c>
      <c r="AE5" s="16" t="s">
        <v>78</v>
      </c>
      <c r="AF5" s="16" t="s">
        <v>79</v>
      </c>
      <c r="AG5" s="16" t="s">
        <v>77</v>
      </c>
      <c r="AH5" s="16" t="s">
        <v>78</v>
      </c>
      <c r="AI5" s="16" t="s">
        <v>79</v>
      </c>
      <c r="AJ5" s="16" t="s">
        <v>77</v>
      </c>
      <c r="AK5" s="16" t="s">
        <v>78</v>
      </c>
      <c r="AL5" s="16" t="s">
        <v>79</v>
      </c>
      <c r="AM5" s="16" t="s">
        <v>77</v>
      </c>
      <c r="AN5" s="16" t="s">
        <v>78</v>
      </c>
      <c r="AO5" s="16" t="s">
        <v>79</v>
      </c>
      <c r="AP5" s="16" t="s">
        <v>77</v>
      </c>
      <c r="AQ5" s="16" t="s">
        <v>78</v>
      </c>
      <c r="AR5" s="16" t="s">
        <v>79</v>
      </c>
      <c r="AS5" s="16" t="s">
        <v>77</v>
      </c>
      <c r="AT5" s="16" t="s">
        <v>78</v>
      </c>
      <c r="AU5" s="16" t="s">
        <v>79</v>
      </c>
      <c r="AV5" s="16" t="s">
        <v>77</v>
      </c>
      <c r="AW5" s="16" t="s">
        <v>78</v>
      </c>
      <c r="AX5" s="16" t="s">
        <v>79</v>
      </c>
      <c r="AY5" s="16" t="s">
        <v>77</v>
      </c>
      <c r="AZ5" s="16" t="s">
        <v>78</v>
      </c>
      <c r="BA5" s="16" t="s">
        <v>79</v>
      </c>
      <c r="BB5" s="16" t="s">
        <v>77</v>
      </c>
      <c r="BC5" s="16" t="s">
        <v>78</v>
      </c>
      <c r="BD5" s="16" t="s">
        <v>79</v>
      </c>
      <c r="BE5" s="16" t="s">
        <v>77</v>
      </c>
      <c r="BF5" s="16" t="s">
        <v>78</v>
      </c>
      <c r="BG5" s="16" t="s">
        <v>79</v>
      </c>
      <c r="BH5" s="16" t="s">
        <v>77</v>
      </c>
      <c r="BI5" s="16" t="s">
        <v>78</v>
      </c>
      <c r="BJ5" s="16" t="s">
        <v>79</v>
      </c>
      <c r="BK5" s="16" t="s">
        <v>77</v>
      </c>
      <c r="BL5" s="16" t="s">
        <v>78</v>
      </c>
      <c r="BM5" s="16" t="s">
        <v>79</v>
      </c>
      <c r="BN5" s="16" t="s">
        <v>77</v>
      </c>
      <c r="BO5" s="16" t="s">
        <v>78</v>
      </c>
      <c r="BP5" s="16" t="s">
        <v>79</v>
      </c>
      <c r="BQ5" s="16" t="s">
        <v>77</v>
      </c>
      <c r="BR5" s="16" t="s">
        <v>78</v>
      </c>
      <c r="BS5" s="16" t="s">
        <v>79</v>
      </c>
      <c r="BT5" s="16" t="s">
        <v>77</v>
      </c>
      <c r="BU5" s="16" t="s">
        <v>78</v>
      </c>
      <c r="BV5" s="16" t="s">
        <v>79</v>
      </c>
      <c r="BW5" s="16" t="s">
        <v>77</v>
      </c>
      <c r="BX5" s="16" t="s">
        <v>78</v>
      </c>
      <c r="BY5" s="16" t="s">
        <v>79</v>
      </c>
      <c r="BZ5" s="16" t="s">
        <v>77</v>
      </c>
      <c r="CA5" s="16" t="s">
        <v>78</v>
      </c>
      <c r="CB5" s="16" t="s">
        <v>79</v>
      </c>
      <c r="CC5" s="16" t="s">
        <v>77</v>
      </c>
      <c r="CD5" s="16" t="s">
        <v>78</v>
      </c>
      <c r="CE5" s="16" t="s">
        <v>79</v>
      </c>
      <c r="CF5" s="16" t="s">
        <v>77</v>
      </c>
      <c r="CG5" s="16" t="s">
        <v>78</v>
      </c>
      <c r="CH5" s="16" t="s">
        <v>79</v>
      </c>
      <c r="CI5" s="16" t="s">
        <v>77</v>
      </c>
      <c r="CJ5" s="16" t="s">
        <v>78</v>
      </c>
      <c r="CK5" s="16" t="s">
        <v>79</v>
      </c>
      <c r="CL5" s="16" t="s">
        <v>77</v>
      </c>
      <c r="CM5" s="16" t="s">
        <v>78</v>
      </c>
      <c r="CN5" s="16" t="s">
        <v>79</v>
      </c>
      <c r="CO5" s="16" t="s">
        <v>77</v>
      </c>
      <c r="CP5" s="16" t="s">
        <v>78</v>
      </c>
      <c r="CQ5" s="16" t="s">
        <v>79</v>
      </c>
      <c r="CR5" s="16" t="s">
        <v>77</v>
      </c>
      <c r="CS5" s="16" t="s">
        <v>78</v>
      </c>
      <c r="CT5" s="16" t="s">
        <v>79</v>
      </c>
      <c r="CU5" s="16" t="s">
        <v>77</v>
      </c>
      <c r="CV5" s="16" t="s">
        <v>78</v>
      </c>
      <c r="CW5" s="16" t="s">
        <v>79</v>
      </c>
      <c r="CX5" s="16" t="s">
        <v>77</v>
      </c>
      <c r="CY5" s="16" t="s">
        <v>78</v>
      </c>
      <c r="CZ5" s="16" t="s">
        <v>79</v>
      </c>
      <c r="DA5" s="16" t="s">
        <v>77</v>
      </c>
      <c r="DB5" s="16" t="s">
        <v>78</v>
      </c>
      <c r="DC5" s="16" t="s">
        <v>79</v>
      </c>
      <c r="DD5" s="16" t="s">
        <v>77</v>
      </c>
      <c r="DE5" s="16" t="s">
        <v>78</v>
      </c>
      <c r="DF5" s="16" t="s">
        <v>79</v>
      </c>
      <c r="DG5" s="16" t="s">
        <v>77</v>
      </c>
      <c r="DH5" s="16" t="s">
        <v>78</v>
      </c>
      <c r="DI5" s="16" t="s">
        <v>79</v>
      </c>
      <c r="DJ5" s="16" t="s">
        <v>77</v>
      </c>
      <c r="DK5" s="16" t="s">
        <v>78</v>
      </c>
      <c r="DL5" s="16" t="s">
        <v>79</v>
      </c>
      <c r="DM5" s="16" t="s">
        <v>77</v>
      </c>
      <c r="DN5" s="16" t="s">
        <v>78</v>
      </c>
      <c r="DO5" s="16" t="s">
        <v>79</v>
      </c>
      <c r="DP5" s="16" t="s">
        <v>77</v>
      </c>
      <c r="DQ5" s="16" t="s">
        <v>78</v>
      </c>
      <c r="DR5" s="16" t="s">
        <v>79</v>
      </c>
      <c r="DS5" s="16" t="s">
        <v>77</v>
      </c>
      <c r="DT5" s="16" t="s">
        <v>78</v>
      </c>
      <c r="DU5" s="16" t="s">
        <v>79</v>
      </c>
      <c r="DV5" s="16" t="s">
        <v>77</v>
      </c>
      <c r="DW5" s="16" t="s">
        <v>78</v>
      </c>
      <c r="DX5" s="16" t="s">
        <v>79</v>
      </c>
      <c r="DY5" s="18"/>
      <c r="DZ5" s="18"/>
      <c r="EA5" s="18"/>
    </row>
    <row r="6" spans="1:131" ht="23.25">
      <c r="A6" s="19">
        <v>101</v>
      </c>
      <c r="B6" s="20">
        <v>1</v>
      </c>
      <c r="C6" s="21" t="s">
        <v>81</v>
      </c>
      <c r="D6" s="21"/>
      <c r="E6" s="21"/>
      <c r="F6" s="21"/>
      <c r="G6" s="21"/>
      <c r="H6" s="22">
        <f>H7+H8+H11+H14+H15</f>
        <v>994882386</v>
      </c>
      <c r="I6" s="22">
        <f>I7+I8+I11+I14+I15</f>
        <v>10280000</v>
      </c>
      <c r="J6" s="22"/>
      <c r="K6" s="22">
        <f>K7+K8+K11+K14+K15</f>
        <v>1005162386</v>
      </c>
      <c r="L6" s="22">
        <f>L7+L8+L11+L14+L15</f>
        <v>144687964</v>
      </c>
      <c r="M6" s="22">
        <f>M7+M8+M11+M14+M15</f>
        <v>0</v>
      </c>
      <c r="N6" s="22"/>
      <c r="O6" s="22">
        <f>O7+O8+O11+O14+O15</f>
        <v>15713002</v>
      </c>
      <c r="P6" s="22">
        <f>P7+P8+P11+P14+P15</f>
        <v>0</v>
      </c>
      <c r="Q6" s="22"/>
      <c r="R6" s="22">
        <f>R7+R8+R11+R14+R15</f>
        <v>160400966</v>
      </c>
      <c r="S6" s="22">
        <f>S7+S8+S11+S14+S15</f>
        <v>0</v>
      </c>
      <c r="T6" s="22"/>
      <c r="U6" s="22">
        <f>U7+U8+U11+U14+U15</f>
        <v>7302407</v>
      </c>
      <c r="V6" s="22">
        <f>V7+V8+V11+V14+V15</f>
        <v>0</v>
      </c>
      <c r="W6" s="22"/>
      <c r="X6" s="22">
        <f>X7+X8+X11+X14+X15</f>
        <v>41934903</v>
      </c>
      <c r="Y6" s="22">
        <f>Y7+Y8+Y11+Y14+Y15</f>
        <v>0</v>
      </c>
      <c r="Z6" s="22"/>
      <c r="AA6" s="22">
        <f>AA7+AA8+AA11+AA14+AA15</f>
        <v>3667560</v>
      </c>
      <c r="AB6" s="22">
        <f>AB7+AB8+AB11+AB14+AB15</f>
        <v>0</v>
      </c>
      <c r="AC6" s="22"/>
      <c r="AD6" s="22">
        <f>AD7+AD8+AD11+AD14+AD15</f>
        <v>18592666</v>
      </c>
      <c r="AE6" s="22">
        <f>AE7+AE8+AE11+AE14+AE15</f>
        <v>0</v>
      </c>
      <c r="AF6" s="22"/>
      <c r="AG6" s="22">
        <f>AG7+AG8+AG11+AG14+AG15</f>
        <v>71497536</v>
      </c>
      <c r="AH6" s="22">
        <f>AH7+AH8+AH11+AH14+AH15</f>
        <v>0</v>
      </c>
      <c r="AI6" s="22"/>
      <c r="AJ6" s="22">
        <f>AJ7+AJ8+AJ11+AJ14+AJ15</f>
        <v>690000</v>
      </c>
      <c r="AK6" s="22">
        <f>AK7+AK8+AK11+AK14+AK15</f>
        <v>0</v>
      </c>
      <c r="AL6" s="22"/>
      <c r="AM6" s="22">
        <f>AM7+AM8+AM11+AM14+AM15</f>
        <v>690000</v>
      </c>
      <c r="AN6" s="22">
        <f>AN7+AN8+AN11+AN14+AN15</f>
        <v>0</v>
      </c>
      <c r="AO6" s="22"/>
      <c r="AP6" s="22">
        <f>AP7+AP8+AP11+AP14+AP15</f>
        <v>27699198</v>
      </c>
      <c r="AQ6" s="22">
        <f>AQ7+AQ8+AQ11+AQ14+AQ15</f>
        <v>0</v>
      </c>
      <c r="AR6" s="22"/>
      <c r="AS6" s="22">
        <f>AS7+AS8+AS11+AS14+AS15</f>
        <v>10951591</v>
      </c>
      <c r="AT6" s="22">
        <f>AT7+AT8+AT11+AT14+AT15</f>
        <v>0</v>
      </c>
      <c r="AU6" s="22"/>
      <c r="AV6" s="22">
        <f>AV7+AV8+AV11+AV14+AV15</f>
        <v>0</v>
      </c>
      <c r="AW6" s="22">
        <f>AW7+AW8+AW11+AW14+AW15</f>
        <v>1080000</v>
      </c>
      <c r="AX6" s="22"/>
      <c r="AY6" s="22">
        <f>AY7+AY8+AY11+AY14+AY15</f>
        <v>650000</v>
      </c>
      <c r="AZ6" s="22">
        <f>AZ7+AZ8+AZ11+AZ14+AZ15</f>
        <v>0</v>
      </c>
      <c r="BA6" s="22"/>
      <c r="BB6" s="22">
        <f>BB7+BB8+BB11+BB14+BB15</f>
        <v>0</v>
      </c>
      <c r="BC6" s="22">
        <f>BC7+BC8+BC11+BC14+BC15</f>
        <v>0</v>
      </c>
      <c r="BD6" s="22"/>
      <c r="BE6" s="22">
        <f>BE7+BE8+BE11+BE14+BE15</f>
        <v>0</v>
      </c>
      <c r="BF6" s="22">
        <f>BF7+BF8+BF11+BF14+BF15</f>
        <v>0</v>
      </c>
      <c r="BG6" s="22"/>
      <c r="BH6" s="22">
        <f>BH7+BH8+BH11+BH14+BH15</f>
        <v>8300000</v>
      </c>
      <c r="BI6" s="22">
        <f>BI7+BI8+BI11+BI14+BI15</f>
        <v>0</v>
      </c>
      <c r="BJ6" s="22"/>
      <c r="BK6" s="22">
        <f>BK7+BK8+BK11+BK14+BK15</f>
        <v>0</v>
      </c>
      <c r="BL6" s="22">
        <f>BL7+BL8+BL11+BL14+BL15</f>
        <v>0</v>
      </c>
      <c r="BM6" s="22"/>
      <c r="BN6" s="22">
        <f>BN7+BN8+BN11+BN14+BN15</f>
        <v>19113372</v>
      </c>
      <c r="BO6" s="22">
        <f>BO7+BO8+BO11+BO14+BO15</f>
        <v>0</v>
      </c>
      <c r="BP6" s="22"/>
      <c r="BQ6" s="22">
        <f>BQ7+BQ8+BQ11+BQ14+BQ15</f>
        <v>700000</v>
      </c>
      <c r="BR6" s="22">
        <f>BR7+BR8+BR11+BR14+BR15</f>
        <v>0</v>
      </c>
      <c r="BS6" s="22"/>
      <c r="BT6" s="22">
        <f>BT7+BT8+BT11+BT14+BT15</f>
        <v>0</v>
      </c>
      <c r="BU6" s="22">
        <f>BU7+BU8+BU11+BU14+BU15</f>
        <v>0</v>
      </c>
      <c r="BV6" s="22"/>
      <c r="BW6" s="22">
        <f>BW7+BW8+BW11+BW14+BW15</f>
        <v>4676073</v>
      </c>
      <c r="BX6" s="22">
        <f>BX7+BX8+BX11+BX14+BX15</f>
        <v>0</v>
      </c>
      <c r="BY6" s="22"/>
      <c r="BZ6" s="22">
        <f>BZ7+BZ8+BZ11+BZ14+BZ15</f>
        <v>198870987</v>
      </c>
      <c r="CA6" s="22">
        <f>CA7+CA8+CA11+CA14+CA15</f>
        <v>0</v>
      </c>
      <c r="CB6" s="22"/>
      <c r="CC6" s="22">
        <f>CC7+CC8+CC11+CC14+CC15</f>
        <v>23500000</v>
      </c>
      <c r="CD6" s="22">
        <f>CD7+CD8+CD11+CD14+CD15</f>
        <v>0</v>
      </c>
      <c r="CE6" s="22"/>
      <c r="CF6" s="22">
        <f>CF7+CF8+CF11+CF14+CF15</f>
        <v>231076568</v>
      </c>
      <c r="CG6" s="22">
        <f>CG7+CG8+CG11+CG14+CG15</f>
        <v>0</v>
      </c>
      <c r="CH6" s="22"/>
      <c r="CI6" s="22">
        <f>CI7+CI8+CI11+CI14+CI15</f>
        <v>25248004</v>
      </c>
      <c r="CJ6" s="22">
        <f>CJ7+CJ8+CJ11+CJ14+CJ15</f>
        <v>0</v>
      </c>
      <c r="CK6" s="22"/>
      <c r="CL6" s="22">
        <f>CL7+CL8+CL11+CL14+CL15</f>
        <v>0</v>
      </c>
      <c r="CM6" s="22">
        <f>CM7+CM8+CM11+CM14+CM15</f>
        <v>0</v>
      </c>
      <c r="CN6" s="22"/>
      <c r="CO6" s="22">
        <f>CO7+CO8+CO11+CO14+CO15</f>
        <v>171115527</v>
      </c>
      <c r="CP6" s="22">
        <f>CP7+CP8+CP11+CP14+CP15</f>
        <v>0</v>
      </c>
      <c r="CQ6" s="22"/>
      <c r="CR6" s="22">
        <f>CR7+CR8+CR11+CR14+CR15</f>
        <v>3500000</v>
      </c>
      <c r="CS6" s="22">
        <f>CS7+CS8+CS11+CS14+CS15</f>
        <v>0</v>
      </c>
      <c r="CT6" s="22"/>
      <c r="CU6" s="22">
        <f>CU7+CU8+CU11+CU14+CU15</f>
        <v>6840280</v>
      </c>
      <c r="CV6" s="22">
        <f>CV7+CV8+CV11+CV14+CV15</f>
        <v>0</v>
      </c>
      <c r="CW6" s="22"/>
      <c r="CX6" s="22">
        <f>CX7+CX8+CX11+CX14+CX15</f>
        <v>8749179</v>
      </c>
      <c r="CY6" s="22">
        <f>CY7+CY8+CY11+CY14+CY15</f>
        <v>0</v>
      </c>
      <c r="CZ6" s="22"/>
      <c r="DA6" s="22">
        <f>DA7+DA8+DA11+DA14+DA15</f>
        <v>313818</v>
      </c>
      <c r="DB6" s="22">
        <f>DB7+DB8+DB11+DB14+DB15</f>
        <v>0</v>
      </c>
      <c r="DC6" s="22"/>
      <c r="DD6" s="22">
        <f>DD7+DD8+DD11+DD14+DD15</f>
        <v>1000000</v>
      </c>
      <c r="DE6" s="22">
        <f>DE7+DE8+DE11+DE14+DE15</f>
        <v>0</v>
      </c>
      <c r="DF6" s="22"/>
      <c r="DG6" s="22">
        <f>DG7+DG8+DG11+DG14+DG15</f>
        <v>12968000</v>
      </c>
      <c r="DH6" s="22">
        <f>DH7+DH8+DH11+DH14+DH15</f>
        <v>0</v>
      </c>
      <c r="DI6" s="22"/>
      <c r="DJ6" s="22">
        <f>DJ7+DJ8+DJ11+DJ14+DJ15</f>
        <v>0</v>
      </c>
      <c r="DK6" s="22">
        <f>DK7+DK8+DK11+DK14+DK15</f>
        <v>0</v>
      </c>
      <c r="DL6" s="22"/>
      <c r="DM6" s="22">
        <f>DM7+DM8+DM11+DM14+DM15</f>
        <v>505000</v>
      </c>
      <c r="DN6" s="22">
        <f>DN7+DN8+DN11+DN14+DN15</f>
        <v>9200000</v>
      </c>
      <c r="DO6" s="22"/>
      <c r="DP6" s="22">
        <f>DP7+DP8+DP11+DP14+DP15</f>
        <v>1600000</v>
      </c>
      <c r="DQ6" s="22">
        <f>DQ7+DQ8+DQ11+DQ14+DQ15</f>
        <v>0</v>
      </c>
      <c r="DR6" s="22"/>
      <c r="DS6" s="22">
        <f>DS7+DS8+DS11+DS14+DS15</f>
        <v>4226287</v>
      </c>
      <c r="DT6" s="22">
        <f>DT7+DT8+DT11+DT14+DT15</f>
        <v>0</v>
      </c>
      <c r="DU6" s="22"/>
      <c r="DV6" s="22">
        <f>DV7+DV8+DV11+DV14+DV15</f>
        <v>762983884</v>
      </c>
      <c r="DW6" s="22">
        <f>DW7+DW8+DW11+DW14+DW15</f>
        <v>10280000</v>
      </c>
      <c r="DX6" s="22"/>
      <c r="DY6" s="18"/>
      <c r="DZ6" s="18"/>
      <c r="EA6" s="18"/>
    </row>
    <row r="7" spans="1:131">
      <c r="A7" s="23"/>
      <c r="B7" s="24"/>
      <c r="C7" s="25">
        <v>1</v>
      </c>
      <c r="D7" s="26" t="s">
        <v>82</v>
      </c>
      <c r="E7" s="27"/>
      <c r="F7" s="27"/>
      <c r="G7" s="28" t="s">
        <v>83</v>
      </c>
      <c r="H7" s="29">
        <f>SUMIF($L$5:$DX$5,"Kötelező feladatok",L7:DX7)-R7-AG7-DV7</f>
        <v>242129802</v>
      </c>
      <c r="I7" s="29">
        <f t="shared" ref="I7:I69" si="0">SUMIF($M$5:$DU$5,"Önként vállalt feladatok",M7:DU7)</f>
        <v>0</v>
      </c>
      <c r="J7" s="29">
        <f>SUMIF($N$5:$DX$5,"Államigazgatási feladatok",N7:DX7)</f>
        <v>0</v>
      </c>
      <c r="K7" s="30">
        <f t="shared" ref="K7:K43" si="1">SUM(H7:J7)</f>
        <v>242129802</v>
      </c>
      <c r="L7" s="29">
        <f>93373019+72300+1126739+2000000+645862-2095532+804683-1000000+500000+300000+150000+145532</f>
        <v>96022603</v>
      </c>
      <c r="M7" s="29"/>
      <c r="N7" s="29"/>
      <c r="O7" s="29">
        <f>12481240+11100+322931</f>
        <v>12815271</v>
      </c>
      <c r="P7" s="29"/>
      <c r="Q7" s="29"/>
      <c r="R7" s="29">
        <f>L7+O7</f>
        <v>108837874</v>
      </c>
      <c r="S7" s="29"/>
      <c r="T7" s="29"/>
      <c r="U7" s="29">
        <f>4812400+13200+21000+213134</f>
        <v>5059734</v>
      </c>
      <c r="V7" s="29"/>
      <c r="W7" s="29"/>
      <c r="X7" s="29">
        <f>14643000+16100+2800000+500000+200000-600000+532836+750000</f>
        <v>18841936</v>
      </c>
      <c r="Y7" s="29"/>
      <c r="Z7" s="29"/>
      <c r="AA7" s="29">
        <v>0</v>
      </c>
      <c r="AB7" s="29"/>
      <c r="AC7" s="29"/>
      <c r="AD7" s="29">
        <f>7277000+222823</f>
        <v>7499823</v>
      </c>
      <c r="AE7" s="29"/>
      <c r="AF7" s="29"/>
      <c r="AG7" s="29">
        <f>AD7+X7+U7+AA7</f>
        <v>31401493</v>
      </c>
      <c r="AH7" s="29"/>
      <c r="AI7" s="29"/>
      <c r="AJ7" s="29">
        <v>0</v>
      </c>
      <c r="AK7" s="29"/>
      <c r="AL7" s="29"/>
      <c r="AM7" s="29">
        <v>0</v>
      </c>
      <c r="AN7" s="29"/>
      <c r="AO7" s="29"/>
      <c r="AP7" s="29">
        <v>6735300</v>
      </c>
      <c r="AQ7" s="29"/>
      <c r="AR7" s="29"/>
      <c r="AS7" s="29">
        <v>8032566</v>
      </c>
      <c r="AT7" s="29"/>
      <c r="AU7" s="29"/>
      <c r="AV7" s="29"/>
      <c r="AW7" s="29"/>
      <c r="AX7" s="29"/>
      <c r="AY7" s="29">
        <v>0</v>
      </c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>
        <f>10320500+149045+750000</f>
        <v>11219545</v>
      </c>
      <c r="BO7" s="29"/>
      <c r="BP7" s="29"/>
      <c r="BQ7" s="29"/>
      <c r="BR7" s="29"/>
      <c r="BS7" s="29"/>
      <c r="BT7" s="29"/>
      <c r="BU7" s="29"/>
      <c r="BV7" s="29"/>
      <c r="BW7" s="29">
        <f>2119000+4800+17000+50000+74522</f>
        <v>2265322</v>
      </c>
      <c r="BX7" s="29"/>
      <c r="BY7" s="29"/>
      <c r="BZ7" s="29">
        <f>21947830+500000+900000+820902</f>
        <v>24168732</v>
      </c>
      <c r="CA7" s="29"/>
      <c r="CB7" s="29"/>
      <c r="CC7" s="29"/>
      <c r="CD7" s="29"/>
      <c r="CE7" s="29"/>
      <c r="CF7" s="29">
        <f>17263560+900000+372613+200000+200000+2334484+287800</f>
        <v>21558457</v>
      </c>
      <c r="CG7" s="29"/>
      <c r="CH7" s="29"/>
      <c r="CI7" s="29">
        <f>10672000+51600+53700+90600+500000+372613</f>
        <v>11740513</v>
      </c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>
        <v>1214500</v>
      </c>
      <c r="CY7" s="29"/>
      <c r="CZ7" s="29"/>
      <c r="DA7" s="29"/>
      <c r="DB7" s="29"/>
      <c r="DC7" s="29"/>
      <c r="DD7" s="29"/>
      <c r="DE7" s="29"/>
      <c r="DF7" s="29"/>
      <c r="DG7" s="29">
        <v>11592000</v>
      </c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>
        <f>3313500+50000</f>
        <v>3363500</v>
      </c>
      <c r="DT7" s="29"/>
      <c r="DU7" s="29"/>
      <c r="DV7" s="29">
        <f t="shared" ref="DV7:DV30" si="2">SUMIF($AJ$5:$DU$5,"Kötelező feladatok",AJ7:DU7)</f>
        <v>101890435</v>
      </c>
      <c r="DW7" s="29">
        <f t="shared" ref="DW7:DW30" si="3">SUMIF($AJ$5:$DU$5,"Önként vállalt feladatok",AJ7:DU7)</f>
        <v>0</v>
      </c>
      <c r="DX7" s="29">
        <f>SUMIF($AJ$5:$DU$5,"Kötelező feladatok",AL7:DW7)</f>
        <v>0</v>
      </c>
      <c r="DY7" s="31"/>
      <c r="DZ7" s="31"/>
      <c r="EA7" s="31"/>
    </row>
    <row r="8" spans="1:131">
      <c r="A8" s="32"/>
      <c r="B8" s="24"/>
      <c r="C8" s="27">
        <v>2</v>
      </c>
      <c r="D8" s="33" t="s">
        <v>84</v>
      </c>
      <c r="E8" s="33"/>
      <c r="F8" s="33"/>
      <c r="G8" s="28" t="s">
        <v>85</v>
      </c>
      <c r="H8" s="29">
        <f t="shared" ref="H8:H69" si="4">SUMIF($L$5:$DX$5,"Kötelező feladatok",L8:DX8)-R8-AG8-DV8</f>
        <v>56424878</v>
      </c>
      <c r="I8" s="29">
        <f t="shared" si="0"/>
        <v>0</v>
      </c>
      <c r="J8" s="29">
        <f>SUMIF($N$5:$DX$5,"Államigazgatási feladatok",N8:DX8)</f>
        <v>0</v>
      </c>
      <c r="K8" s="30">
        <f t="shared" si="1"/>
        <v>56424878</v>
      </c>
      <c r="L8" s="29">
        <f>23091268+19521+247883+142089+164600</f>
        <v>23665361</v>
      </c>
      <c r="M8" s="29"/>
      <c r="N8" s="29"/>
      <c r="O8" s="29">
        <f>2823689+2997+71045</f>
        <v>2897731</v>
      </c>
      <c r="P8" s="29"/>
      <c r="Q8" s="29"/>
      <c r="R8" s="29">
        <f>L8+O8</f>
        <v>26563092</v>
      </c>
      <c r="S8" s="29"/>
      <c r="T8" s="29"/>
      <c r="U8" s="29">
        <f>1055478+3564+4620+46889</f>
        <v>1110551</v>
      </c>
      <c r="V8" s="29"/>
      <c r="W8" s="29"/>
      <c r="X8" s="29">
        <f>3309950+4347+117224+1000000</f>
        <v>4431521</v>
      </c>
      <c r="Y8" s="29"/>
      <c r="Z8" s="29"/>
      <c r="AA8" s="29">
        <v>0</v>
      </c>
      <c r="AB8" s="29"/>
      <c r="AC8" s="29"/>
      <c r="AD8" s="29">
        <f>1623576+49021+243000</f>
        <v>1915597</v>
      </c>
      <c r="AE8" s="29"/>
      <c r="AF8" s="29"/>
      <c r="AG8" s="29">
        <f>AD8+X8+U8+AA8</f>
        <v>7457669</v>
      </c>
      <c r="AH8" s="29"/>
      <c r="AI8" s="29"/>
      <c r="AJ8" s="29">
        <v>0</v>
      </c>
      <c r="AK8" s="29"/>
      <c r="AL8" s="29"/>
      <c r="AM8" s="29">
        <v>0</v>
      </c>
      <c r="AN8" s="29"/>
      <c r="AO8" s="29"/>
      <c r="AP8" s="29">
        <v>1363898</v>
      </c>
      <c r="AQ8" s="29"/>
      <c r="AR8" s="29"/>
      <c r="AS8" s="29">
        <v>1769025</v>
      </c>
      <c r="AT8" s="29"/>
      <c r="AU8" s="29"/>
      <c r="AV8" s="29"/>
      <c r="AW8" s="29"/>
      <c r="AX8" s="29"/>
      <c r="AY8" s="29">
        <v>0</v>
      </c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>
        <f>2361037+32790</f>
        <v>2393827</v>
      </c>
      <c r="BO8" s="29"/>
      <c r="BP8" s="29"/>
      <c r="BQ8" s="29"/>
      <c r="BR8" s="29"/>
      <c r="BS8" s="29"/>
      <c r="BT8" s="29"/>
      <c r="BU8" s="29"/>
      <c r="BV8" s="29"/>
      <c r="BW8" s="29">
        <f>489321+1296+3740+16394</f>
        <v>510751</v>
      </c>
      <c r="BX8" s="29"/>
      <c r="BY8" s="29"/>
      <c r="BZ8" s="29">
        <f>5514320+180598</f>
        <v>5694918</v>
      </c>
      <c r="CA8" s="29"/>
      <c r="CB8" s="29"/>
      <c r="CC8" s="29"/>
      <c r="CD8" s="29"/>
      <c r="CE8" s="29"/>
      <c r="CF8" s="29">
        <f>4987411+513587+61138+81975</f>
        <v>5644111</v>
      </c>
      <c r="CG8" s="29"/>
      <c r="CH8" s="29"/>
      <c r="CI8" s="29">
        <f>2399623+13932+4833+7128+81975</f>
        <v>2507491</v>
      </c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>
        <v>281309</v>
      </c>
      <c r="CY8" s="29"/>
      <c r="CZ8" s="29"/>
      <c r="DA8" s="29"/>
      <c r="DB8" s="29"/>
      <c r="DC8" s="29"/>
      <c r="DD8" s="29"/>
      <c r="DE8" s="29"/>
      <c r="DF8" s="29"/>
      <c r="DG8" s="29">
        <v>1376000</v>
      </c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>
        <f>849287+13500</f>
        <v>862787</v>
      </c>
      <c r="DT8" s="29"/>
      <c r="DU8" s="29"/>
      <c r="DV8" s="29">
        <f t="shared" si="2"/>
        <v>22404117</v>
      </c>
      <c r="DW8" s="29">
        <f t="shared" si="3"/>
        <v>0</v>
      </c>
      <c r="DX8" s="29"/>
      <c r="DY8" s="18"/>
      <c r="DZ8" s="18"/>
      <c r="EA8" s="18"/>
    </row>
    <row r="9" spans="1:131">
      <c r="A9" s="32"/>
      <c r="B9" s="34"/>
      <c r="C9" s="35"/>
      <c r="D9" s="34"/>
      <c r="E9" s="36" t="s">
        <v>86</v>
      </c>
      <c r="F9" s="36"/>
      <c r="G9" s="34" t="s">
        <v>87</v>
      </c>
      <c r="H9" s="37"/>
      <c r="I9" s="37"/>
      <c r="J9" s="37"/>
      <c r="K9" s="38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9"/>
      <c r="DZ9" s="39"/>
      <c r="EA9" s="39"/>
    </row>
    <row r="10" spans="1:131">
      <c r="A10" s="32"/>
      <c r="B10" s="34"/>
      <c r="C10" s="35"/>
      <c r="D10" s="34"/>
      <c r="E10" s="34"/>
      <c r="F10" s="40" t="s">
        <v>88</v>
      </c>
      <c r="G10" s="34" t="s">
        <v>89</v>
      </c>
      <c r="H10" s="37"/>
      <c r="I10" s="37"/>
      <c r="J10" s="37"/>
      <c r="K10" s="38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9"/>
      <c r="DZ10" s="39"/>
      <c r="EA10" s="39"/>
    </row>
    <row r="11" spans="1:131">
      <c r="A11" s="32"/>
      <c r="B11" s="24"/>
      <c r="C11" s="25">
        <v>3</v>
      </c>
      <c r="D11" s="26" t="s">
        <v>90</v>
      </c>
      <c r="E11" s="27"/>
      <c r="F11" s="27"/>
      <c r="G11" s="28" t="s">
        <v>91</v>
      </c>
      <c r="H11" s="29">
        <f t="shared" si="4"/>
        <v>330506899</v>
      </c>
      <c r="I11" s="29">
        <f t="shared" si="0"/>
        <v>1080000</v>
      </c>
      <c r="J11" s="29">
        <f>SUMIF($N$5:$DX$5,"Államigazgatási feladatok",N11:DX11)</f>
        <v>0</v>
      </c>
      <c r="K11" s="30">
        <f t="shared" si="1"/>
        <v>331586899</v>
      </c>
      <c r="L11" s="29">
        <v>25000000</v>
      </c>
      <c r="M11" s="29"/>
      <c r="N11" s="29"/>
      <c r="O11" s="29"/>
      <c r="P11" s="29"/>
      <c r="Q11" s="29"/>
      <c r="R11" s="29">
        <f>L11+O11</f>
        <v>25000000</v>
      </c>
      <c r="S11" s="29"/>
      <c r="T11" s="29"/>
      <c r="U11" s="29">
        <f>1131909+213</f>
        <v>1132122</v>
      </c>
      <c r="V11" s="29"/>
      <c r="W11" s="29"/>
      <c r="X11" s="29">
        <f>20730450-500000+600000+1800000-300000-1000000+200000-1792810-1076194</f>
        <v>18661446</v>
      </c>
      <c r="Y11" s="29"/>
      <c r="Z11" s="29"/>
      <c r="AA11" s="29">
        <v>3667560</v>
      </c>
      <c r="AB11" s="29"/>
      <c r="AC11" s="29"/>
      <c r="AD11" s="29">
        <f>9558246-500000+200000-81000</f>
        <v>9177246</v>
      </c>
      <c r="AE11" s="29"/>
      <c r="AF11" s="29"/>
      <c r="AG11" s="29">
        <f>AD11+X11+U11+AA11</f>
        <v>32638374</v>
      </c>
      <c r="AH11" s="29"/>
      <c r="AI11" s="29"/>
      <c r="AJ11" s="29">
        <v>690000</v>
      </c>
      <c r="AK11" s="29"/>
      <c r="AL11" s="29"/>
      <c r="AM11" s="29">
        <v>690000</v>
      </c>
      <c r="AN11" s="29"/>
      <c r="AO11" s="29"/>
      <c r="AP11" s="29">
        <f>19000000+600000</f>
        <v>19600000</v>
      </c>
      <c r="AQ11" s="29"/>
      <c r="AR11" s="29"/>
      <c r="AS11" s="29">
        <f>950000+200000</f>
        <v>1150000</v>
      </c>
      <c r="AT11" s="29"/>
      <c r="AU11" s="29"/>
      <c r="AV11" s="29"/>
      <c r="AW11" s="29">
        <v>1080000</v>
      </c>
      <c r="AX11" s="29"/>
      <c r="AY11" s="29">
        <v>650000</v>
      </c>
      <c r="AZ11" s="29"/>
      <c r="BA11" s="29"/>
      <c r="BB11" s="29"/>
      <c r="BC11" s="29"/>
      <c r="BD11" s="29"/>
      <c r="BE11" s="29"/>
      <c r="BF11" s="29"/>
      <c r="BG11" s="29"/>
      <c r="BH11" s="29">
        <v>8300000</v>
      </c>
      <c r="BI11" s="29"/>
      <c r="BJ11" s="29"/>
      <c r="BK11" s="29">
        <v>0</v>
      </c>
      <c r="BL11" s="29"/>
      <c r="BM11" s="29"/>
      <c r="BN11" s="29">
        <v>5500000</v>
      </c>
      <c r="BO11" s="29"/>
      <c r="BP11" s="29"/>
      <c r="BQ11" s="29">
        <v>700000</v>
      </c>
      <c r="BR11" s="29"/>
      <c r="BS11" s="29"/>
      <c r="BT11" s="29"/>
      <c r="BU11" s="29"/>
      <c r="BV11" s="29"/>
      <c r="BW11" s="29">
        <v>1900000</v>
      </c>
      <c r="BX11" s="29"/>
      <c r="BY11" s="29"/>
      <c r="BZ11" s="29">
        <f>86458000-1000000-146399-4000000-300000+300000+4000000+10134600+1500000+69870136</f>
        <v>166816337</v>
      </c>
      <c r="CA11" s="29"/>
      <c r="CB11" s="29"/>
      <c r="CC11" s="29">
        <f>27500000-4000000</f>
        <v>23500000</v>
      </c>
      <c r="CD11" s="29"/>
      <c r="CE11" s="29"/>
      <c r="CF11" s="29">
        <f>29000000-4800000+2300000-3800000-1000000</f>
        <v>21700000</v>
      </c>
      <c r="CG11" s="29"/>
      <c r="CH11" s="29"/>
      <c r="CI11" s="29">
        <v>11000000</v>
      </c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>
        <f>500000+5317614+1435756</f>
        <v>7253370</v>
      </c>
      <c r="CY11" s="29"/>
      <c r="CZ11" s="29"/>
      <c r="DA11" s="29">
        <f>247101+66717</f>
        <v>313818</v>
      </c>
      <c r="DB11" s="29"/>
      <c r="DC11" s="29"/>
      <c r="DD11" s="29">
        <f>1000000</f>
        <v>1000000</v>
      </c>
      <c r="DE11" s="29"/>
      <c r="DF11" s="29"/>
      <c r="DG11" s="29"/>
      <c r="DH11" s="29"/>
      <c r="DI11" s="29"/>
      <c r="DJ11" s="29"/>
      <c r="DK11" s="29"/>
      <c r="DL11" s="29"/>
      <c r="DM11" s="29">
        <v>505000</v>
      </c>
      <c r="DN11" s="29"/>
      <c r="DO11" s="29"/>
      <c r="DP11" s="29">
        <v>1600000</v>
      </c>
      <c r="DQ11" s="29"/>
      <c r="DR11" s="29"/>
      <c r="DS11" s="29">
        <v>0</v>
      </c>
      <c r="DT11" s="29"/>
      <c r="DU11" s="29"/>
      <c r="DV11" s="29">
        <f t="shared" si="2"/>
        <v>272868525</v>
      </c>
      <c r="DW11" s="29">
        <f t="shared" si="3"/>
        <v>1080000</v>
      </c>
      <c r="DX11" s="29"/>
      <c r="DY11" s="18"/>
      <c r="DZ11" s="41">
        <f>SUM(DV11:DY11)</f>
        <v>273948525</v>
      </c>
      <c r="EA11" s="18"/>
    </row>
    <row r="12" spans="1:131">
      <c r="A12" s="32"/>
      <c r="B12" s="42"/>
      <c r="C12" s="43"/>
      <c r="D12" s="44"/>
      <c r="E12" s="36" t="s">
        <v>92</v>
      </c>
      <c r="F12" s="36"/>
      <c r="G12" s="24" t="s">
        <v>93</v>
      </c>
      <c r="H12" s="37">
        <f t="shared" si="4"/>
        <v>0</v>
      </c>
      <c r="I12" s="37">
        <f t="shared" si="0"/>
        <v>0</v>
      </c>
      <c r="J12" s="37">
        <f>SUMIF($N$5:$DX$5,"Államigazgatási feladatok",N12:DX12)</f>
        <v>0</v>
      </c>
      <c r="K12" s="38">
        <f t="shared" si="1"/>
        <v>0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37">
        <f t="shared" si="2"/>
        <v>0</v>
      </c>
      <c r="DW12" s="37">
        <f t="shared" si="3"/>
        <v>0</v>
      </c>
      <c r="DX12" s="45"/>
      <c r="DY12" s="18"/>
      <c r="DZ12" s="18"/>
      <c r="EA12" s="18"/>
    </row>
    <row r="13" spans="1:131">
      <c r="A13" s="32"/>
      <c r="B13" s="42"/>
      <c r="C13" s="43"/>
      <c r="D13" s="44"/>
      <c r="E13" s="46"/>
      <c r="F13" s="46"/>
      <c r="G13" s="24"/>
      <c r="H13" s="37"/>
      <c r="I13" s="37"/>
      <c r="J13" s="37"/>
      <c r="K13" s="38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37"/>
      <c r="DW13" s="37"/>
      <c r="DX13" s="45"/>
      <c r="DY13" s="18"/>
      <c r="DZ13" s="18"/>
      <c r="EA13" s="18"/>
    </row>
    <row r="14" spans="1:131">
      <c r="A14" s="32"/>
      <c r="B14" s="24"/>
      <c r="C14" s="25">
        <v>4</v>
      </c>
      <c r="D14" s="26" t="s">
        <v>94</v>
      </c>
      <c r="E14" s="27"/>
      <c r="F14" s="27"/>
      <c r="G14" s="28" t="s">
        <v>95</v>
      </c>
      <c r="H14" s="29">
        <f t="shared" si="4"/>
        <v>10340280</v>
      </c>
      <c r="I14" s="29">
        <f t="shared" si="0"/>
        <v>0</v>
      </c>
      <c r="J14" s="29">
        <f t="shared" ref="J14:J43" si="5">SUMIF($N$5:$DX$5,"Államigazgatási feladatok",N14:DX14)</f>
        <v>0</v>
      </c>
      <c r="K14" s="30">
        <f t="shared" si="1"/>
        <v>10340280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>
        <f>AD14+X14+U14</f>
        <v>0</v>
      </c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>
        <v>3500000</v>
      </c>
      <c r="CS14" s="29"/>
      <c r="CT14" s="29"/>
      <c r="CU14" s="29">
        <f>4600000+2240280</f>
        <v>6840280</v>
      </c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>
        <f t="shared" si="2"/>
        <v>10340280</v>
      </c>
      <c r="DW14" s="29">
        <f t="shared" si="3"/>
        <v>0</v>
      </c>
      <c r="DX14" s="29"/>
      <c r="DY14" s="18"/>
      <c r="DZ14" s="18"/>
      <c r="EA14" s="18"/>
    </row>
    <row r="15" spans="1:131">
      <c r="A15" s="32"/>
      <c r="B15" s="24"/>
      <c r="C15" s="25">
        <v>5</v>
      </c>
      <c r="D15" s="26" t="s">
        <v>96</v>
      </c>
      <c r="E15" s="27"/>
      <c r="F15" s="27"/>
      <c r="G15" s="28" t="s">
        <v>97</v>
      </c>
      <c r="H15" s="29">
        <f t="shared" si="4"/>
        <v>355480527</v>
      </c>
      <c r="I15" s="29">
        <f t="shared" si="0"/>
        <v>9200000</v>
      </c>
      <c r="J15" s="29">
        <f t="shared" si="5"/>
        <v>0</v>
      </c>
      <c r="K15" s="30">
        <f t="shared" si="1"/>
        <v>364680527</v>
      </c>
      <c r="L15" s="47">
        <f>SUM(L16:L25)</f>
        <v>0</v>
      </c>
      <c r="M15" s="47">
        <f>SUM(M16:M25)</f>
        <v>0</v>
      </c>
      <c r="N15" s="47"/>
      <c r="O15" s="47">
        <f>SUM(O16:O25)</f>
        <v>0</v>
      </c>
      <c r="P15" s="47">
        <f>SUM(P16:P25)</f>
        <v>0</v>
      </c>
      <c r="Q15" s="47"/>
      <c r="R15" s="47">
        <f>SUM(R16:R25)</f>
        <v>0</v>
      </c>
      <c r="S15" s="47">
        <f>SUM(S16:S25)</f>
        <v>0</v>
      </c>
      <c r="T15" s="47"/>
      <c r="U15" s="47">
        <f>SUM(U16:U25)</f>
        <v>0</v>
      </c>
      <c r="V15" s="47">
        <f>SUM(V16:V25)</f>
        <v>0</v>
      </c>
      <c r="W15" s="47"/>
      <c r="X15" s="47">
        <f>SUM(X16:X25)</f>
        <v>0</v>
      </c>
      <c r="Y15" s="47">
        <f>SUM(Y16:Y25)</f>
        <v>0</v>
      </c>
      <c r="Z15" s="47"/>
      <c r="AA15" s="47">
        <f>SUM(AA16:AA25)</f>
        <v>0</v>
      </c>
      <c r="AB15" s="47">
        <f>SUM(AB16:AB25)</f>
        <v>0</v>
      </c>
      <c r="AC15" s="47"/>
      <c r="AD15" s="47">
        <f>SUM(AD16:AD25)</f>
        <v>0</v>
      </c>
      <c r="AE15" s="47">
        <f>SUM(AE16:AE25)</f>
        <v>0</v>
      </c>
      <c r="AF15" s="47"/>
      <c r="AG15" s="29">
        <f>AD15+X15+U15</f>
        <v>0</v>
      </c>
      <c r="AH15" s="47">
        <f>SUM(AH16:AH25)</f>
        <v>0</v>
      </c>
      <c r="AI15" s="47"/>
      <c r="AJ15" s="47">
        <f>SUM(AJ16:AJ25)</f>
        <v>0</v>
      </c>
      <c r="AK15" s="47">
        <f>SUM(AK16:AK25)</f>
        <v>0</v>
      </c>
      <c r="AL15" s="47"/>
      <c r="AM15" s="47">
        <f>SUM(AM16:AM25)</f>
        <v>0</v>
      </c>
      <c r="AN15" s="47">
        <f>SUM(AN16:AN25)</f>
        <v>0</v>
      </c>
      <c r="AO15" s="47"/>
      <c r="AP15" s="47">
        <f>SUM(AP16:AP25)</f>
        <v>0</v>
      </c>
      <c r="AQ15" s="47">
        <f>SUM(AQ16:AQ25)</f>
        <v>0</v>
      </c>
      <c r="AR15" s="47"/>
      <c r="AS15" s="47">
        <f>SUM(AS16:AS25)</f>
        <v>0</v>
      </c>
      <c r="AT15" s="47">
        <f>SUM(AT16:AT25)</f>
        <v>0</v>
      </c>
      <c r="AU15" s="47"/>
      <c r="AV15" s="47">
        <f>SUM(AV16:AV25)</f>
        <v>0</v>
      </c>
      <c r="AW15" s="47">
        <f>SUM(AW16:AW25)</f>
        <v>0</v>
      </c>
      <c r="AX15" s="47"/>
      <c r="AY15" s="47">
        <f>SUM(AY16:AY25)</f>
        <v>0</v>
      </c>
      <c r="AZ15" s="47">
        <f>SUM(AZ16:AZ25)</f>
        <v>0</v>
      </c>
      <c r="BA15" s="47"/>
      <c r="BB15" s="47">
        <f>SUM(BB16:BB25)</f>
        <v>0</v>
      </c>
      <c r="BC15" s="47">
        <f>SUM(BC16:BC25)</f>
        <v>0</v>
      </c>
      <c r="BD15" s="47"/>
      <c r="BE15" s="47">
        <f>SUM(BE16:BE25)</f>
        <v>0</v>
      </c>
      <c r="BF15" s="47">
        <f>SUM(BF16:BF25)</f>
        <v>0</v>
      </c>
      <c r="BG15" s="47"/>
      <c r="BH15" s="47">
        <f>SUM(BH16:BH25)</f>
        <v>0</v>
      </c>
      <c r="BI15" s="47">
        <f>SUM(BI16:BI25)</f>
        <v>0</v>
      </c>
      <c r="BJ15" s="47"/>
      <c r="BK15" s="47">
        <f>SUM(BK16:BK25)</f>
        <v>0</v>
      </c>
      <c r="BL15" s="47">
        <f>SUM(BL16:BL25)</f>
        <v>0</v>
      </c>
      <c r="BM15" s="47"/>
      <c r="BN15" s="47">
        <f>SUM(BN16:BN25)</f>
        <v>0</v>
      </c>
      <c r="BO15" s="47">
        <f>SUM(BO16:BO25)</f>
        <v>0</v>
      </c>
      <c r="BP15" s="47"/>
      <c r="BQ15" s="47">
        <f>SUM(BQ16:BQ25)</f>
        <v>0</v>
      </c>
      <c r="BR15" s="47">
        <f>SUM(BR16:BR25)</f>
        <v>0</v>
      </c>
      <c r="BS15" s="47"/>
      <c r="BT15" s="47">
        <f>SUM(BT16:BT25)</f>
        <v>0</v>
      </c>
      <c r="BU15" s="47">
        <f>SUM(BU16:BU25)</f>
        <v>0</v>
      </c>
      <c r="BV15" s="47"/>
      <c r="BW15" s="47">
        <f>SUM(BW16:BW25)</f>
        <v>0</v>
      </c>
      <c r="BX15" s="47">
        <f>SUM(BX16:BX25)</f>
        <v>0</v>
      </c>
      <c r="BY15" s="47"/>
      <c r="BZ15" s="47">
        <f>SUM(BZ16:BZ25)</f>
        <v>2191000</v>
      </c>
      <c r="CA15" s="47">
        <f>SUM(CA16:CA25)</f>
        <v>0</v>
      </c>
      <c r="CB15" s="47"/>
      <c r="CC15" s="47">
        <f>SUM(CC16:CC25)</f>
        <v>0</v>
      </c>
      <c r="CD15" s="47">
        <f>SUM(CD16:CD25)</f>
        <v>0</v>
      </c>
      <c r="CE15" s="47"/>
      <c r="CF15" s="47">
        <f>SUM(CF16:CF25)</f>
        <v>182174000</v>
      </c>
      <c r="CG15" s="47">
        <f>SUM(CG16:CG25)</f>
        <v>0</v>
      </c>
      <c r="CH15" s="47"/>
      <c r="CI15" s="47">
        <f>SUM(CI16:CI25)</f>
        <v>0</v>
      </c>
      <c r="CJ15" s="47">
        <f>SUM(CJ16:CJ25)</f>
        <v>0</v>
      </c>
      <c r="CK15" s="47"/>
      <c r="CL15" s="47">
        <f>SUM(CL16:CL25)</f>
        <v>0</v>
      </c>
      <c r="CM15" s="47">
        <f>SUM(CM16:CM25)</f>
        <v>0</v>
      </c>
      <c r="CN15" s="47"/>
      <c r="CO15" s="47">
        <f>SUM(CO16:CO25)</f>
        <v>171115527</v>
      </c>
      <c r="CP15" s="47">
        <f>SUM(CP16:CP25)</f>
        <v>0</v>
      </c>
      <c r="CQ15" s="47"/>
      <c r="CR15" s="47">
        <f>SUM(CR16:CR25)</f>
        <v>0</v>
      </c>
      <c r="CS15" s="47">
        <f>SUM(CS16:CS25)</f>
        <v>0</v>
      </c>
      <c r="CT15" s="47"/>
      <c r="CU15" s="47">
        <f>SUM(CU16:CU25)</f>
        <v>0</v>
      </c>
      <c r="CV15" s="47">
        <f>SUM(CV16:CV25)</f>
        <v>0</v>
      </c>
      <c r="CW15" s="47"/>
      <c r="CX15" s="47">
        <f>SUM(CX16:CX25)</f>
        <v>0</v>
      </c>
      <c r="CY15" s="47">
        <f>SUM(CY16:CY25)</f>
        <v>0</v>
      </c>
      <c r="CZ15" s="47"/>
      <c r="DA15" s="47">
        <f>SUM(DA16:DA25)</f>
        <v>0</v>
      </c>
      <c r="DB15" s="47">
        <f>SUM(DB16:DB25)</f>
        <v>0</v>
      </c>
      <c r="DC15" s="47"/>
      <c r="DD15" s="47">
        <f>SUM(DD16:DD25)</f>
        <v>0</v>
      </c>
      <c r="DE15" s="47">
        <f>SUM(DE16:DE25)</f>
        <v>0</v>
      </c>
      <c r="DF15" s="47"/>
      <c r="DG15" s="47">
        <f>SUM(DG16:DG25)</f>
        <v>0</v>
      </c>
      <c r="DH15" s="47">
        <f>SUM(DH16:DH25)</f>
        <v>0</v>
      </c>
      <c r="DI15" s="47"/>
      <c r="DJ15" s="47">
        <f>SUM(DJ16:DJ25)</f>
        <v>0</v>
      </c>
      <c r="DK15" s="47">
        <f>SUM(DK16:DK25)</f>
        <v>0</v>
      </c>
      <c r="DL15" s="47"/>
      <c r="DM15" s="47">
        <f>SUM(DM16:DM25)</f>
        <v>0</v>
      </c>
      <c r="DN15" s="47">
        <f>SUM(DN16:DN25)</f>
        <v>9200000</v>
      </c>
      <c r="DO15" s="47"/>
      <c r="DP15" s="47">
        <f>SUM(DP16:DP25)</f>
        <v>0</v>
      </c>
      <c r="DQ15" s="47">
        <f>SUM(DQ16:DQ25)</f>
        <v>0</v>
      </c>
      <c r="DR15" s="47"/>
      <c r="DS15" s="47">
        <f>SUM(DS16:DS25)</f>
        <v>0</v>
      </c>
      <c r="DT15" s="47">
        <f>SUM(DT16:DT25)</f>
        <v>0</v>
      </c>
      <c r="DU15" s="47"/>
      <c r="DV15" s="29">
        <f t="shared" si="2"/>
        <v>355480527</v>
      </c>
      <c r="DW15" s="29">
        <f t="shared" si="3"/>
        <v>9200000</v>
      </c>
      <c r="DX15" s="47"/>
      <c r="DY15" s="18"/>
      <c r="DZ15" s="41">
        <f>SUM(DV15:DY15)</f>
        <v>364680527</v>
      </c>
      <c r="EA15" s="18"/>
    </row>
    <row r="16" spans="1:131">
      <c r="A16" s="32"/>
      <c r="B16" s="24"/>
      <c r="C16" s="48"/>
      <c r="D16" s="43">
        <v>1</v>
      </c>
      <c r="E16" s="24" t="s">
        <v>98</v>
      </c>
      <c r="F16" s="24"/>
      <c r="G16" s="24" t="s">
        <v>99</v>
      </c>
      <c r="H16" s="37">
        <f t="shared" si="4"/>
        <v>0</v>
      </c>
      <c r="I16" s="37">
        <f t="shared" si="0"/>
        <v>0</v>
      </c>
      <c r="J16" s="37">
        <f t="shared" si="5"/>
        <v>0</v>
      </c>
      <c r="K16" s="38">
        <f t="shared" si="1"/>
        <v>0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37">
        <f t="shared" si="2"/>
        <v>0</v>
      </c>
      <c r="DW16" s="37">
        <f t="shared" si="3"/>
        <v>0</v>
      </c>
      <c r="DX16" s="45"/>
      <c r="DY16" s="18"/>
      <c r="DZ16" s="18"/>
      <c r="EA16" s="18"/>
    </row>
    <row r="17" spans="1:131">
      <c r="A17" s="32"/>
      <c r="B17" s="24"/>
      <c r="C17" s="48"/>
      <c r="D17" s="43">
        <v>2</v>
      </c>
      <c r="E17" s="24" t="s">
        <v>100</v>
      </c>
      <c r="F17" s="24"/>
      <c r="G17" s="24" t="s">
        <v>101</v>
      </c>
      <c r="H17" s="37">
        <f t="shared" si="4"/>
        <v>191000</v>
      </c>
      <c r="I17" s="37">
        <f t="shared" si="0"/>
        <v>0</v>
      </c>
      <c r="J17" s="37">
        <f t="shared" si="5"/>
        <v>0</v>
      </c>
      <c r="K17" s="38">
        <f t="shared" si="1"/>
        <v>191000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>
        <v>191000</v>
      </c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37">
        <f t="shared" si="2"/>
        <v>191000</v>
      </c>
      <c r="DW17" s="37">
        <f t="shared" si="3"/>
        <v>0</v>
      </c>
      <c r="DX17" s="45"/>
      <c r="DY17" s="18"/>
      <c r="DZ17" s="18"/>
      <c r="EA17" s="18"/>
    </row>
    <row r="18" spans="1:131">
      <c r="A18" s="32"/>
      <c r="B18" s="32"/>
      <c r="C18" s="49"/>
      <c r="D18" s="43">
        <v>3</v>
      </c>
      <c r="E18" s="42" t="s">
        <v>102</v>
      </c>
      <c r="F18" s="50"/>
      <c r="G18" s="34" t="s">
        <v>103</v>
      </c>
      <c r="H18" s="37">
        <f t="shared" si="4"/>
        <v>0</v>
      </c>
      <c r="I18" s="37">
        <f t="shared" si="0"/>
        <v>0</v>
      </c>
      <c r="J18" s="37">
        <f t="shared" si="5"/>
        <v>0</v>
      </c>
      <c r="K18" s="38">
        <f t="shared" si="1"/>
        <v>0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>
        <f t="shared" si="2"/>
        <v>0</v>
      </c>
      <c r="DW18" s="37">
        <f t="shared" si="3"/>
        <v>0</v>
      </c>
      <c r="DX18" s="37"/>
      <c r="DY18" s="18"/>
      <c r="DZ18" s="18"/>
      <c r="EA18" s="18"/>
    </row>
    <row r="19" spans="1:131">
      <c r="A19" s="32"/>
      <c r="B19" s="32"/>
      <c r="C19" s="49"/>
      <c r="D19" s="43">
        <v>4</v>
      </c>
      <c r="E19" s="42" t="s">
        <v>104</v>
      </c>
      <c r="F19" s="50"/>
      <c r="G19" s="34" t="s">
        <v>105</v>
      </c>
      <c r="H19" s="37">
        <f t="shared" si="4"/>
        <v>0</v>
      </c>
      <c r="I19" s="37">
        <f t="shared" si="0"/>
        <v>0</v>
      </c>
      <c r="J19" s="37">
        <f t="shared" si="5"/>
        <v>0</v>
      </c>
      <c r="K19" s="38">
        <f t="shared" si="1"/>
        <v>0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>
        <f t="shared" si="2"/>
        <v>0</v>
      </c>
      <c r="DW19" s="37">
        <f t="shared" si="3"/>
        <v>0</v>
      </c>
      <c r="DX19" s="37"/>
      <c r="DY19" s="18"/>
      <c r="DZ19" s="18"/>
      <c r="EA19" s="18"/>
    </row>
    <row r="20" spans="1:131">
      <c r="A20" s="32"/>
      <c r="B20" s="32"/>
      <c r="C20" s="49"/>
      <c r="D20" s="43">
        <v>5</v>
      </c>
      <c r="E20" s="42" t="s">
        <v>106</v>
      </c>
      <c r="F20" s="50"/>
      <c r="G20" s="34" t="s">
        <v>107</v>
      </c>
      <c r="H20" s="37">
        <f t="shared" si="4"/>
        <v>5000000</v>
      </c>
      <c r="I20" s="37">
        <f t="shared" si="0"/>
        <v>0</v>
      </c>
      <c r="J20" s="37">
        <f t="shared" si="5"/>
        <v>0</v>
      </c>
      <c r="K20" s="38">
        <f t="shared" si="1"/>
        <v>5000000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>
        <f>5000000</f>
        <v>5000000</v>
      </c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>
        <f t="shared" si="2"/>
        <v>5000000</v>
      </c>
      <c r="DW20" s="37">
        <f t="shared" si="3"/>
        <v>0</v>
      </c>
      <c r="DX20" s="37"/>
      <c r="DY20" s="18"/>
      <c r="DZ20" s="18"/>
      <c r="EA20" s="18"/>
    </row>
    <row r="21" spans="1:131">
      <c r="A21" s="32"/>
      <c r="B21" s="32"/>
      <c r="C21" s="49"/>
      <c r="D21" s="43">
        <v>6</v>
      </c>
      <c r="E21" s="42" t="s">
        <v>108</v>
      </c>
      <c r="F21" s="50"/>
      <c r="G21" s="34" t="s">
        <v>109</v>
      </c>
      <c r="H21" s="37">
        <f t="shared" si="4"/>
        <v>166115527</v>
      </c>
      <c r="I21" s="37">
        <f t="shared" si="0"/>
        <v>0</v>
      </c>
      <c r="J21" s="37">
        <f t="shared" si="5"/>
        <v>0</v>
      </c>
      <c r="K21" s="38">
        <f t="shared" si="1"/>
        <v>166115527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>
        <f>165955495-3940000+680000+27686+3392346</f>
        <v>166115527</v>
      </c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>
        <f t="shared" si="2"/>
        <v>166115527</v>
      </c>
      <c r="DW21" s="37">
        <f t="shared" si="3"/>
        <v>0</v>
      </c>
      <c r="DX21" s="37"/>
      <c r="DY21" s="18"/>
      <c r="DZ21" s="18"/>
      <c r="EA21" s="18"/>
    </row>
    <row r="22" spans="1:131">
      <c r="A22" s="32"/>
      <c r="B22" s="32"/>
      <c r="C22" s="49"/>
      <c r="D22" s="43">
        <v>7</v>
      </c>
      <c r="E22" s="42" t="s">
        <v>110</v>
      </c>
      <c r="F22" s="50"/>
      <c r="G22" s="34" t="s">
        <v>111</v>
      </c>
      <c r="H22" s="37">
        <f t="shared" si="4"/>
        <v>0</v>
      </c>
      <c r="I22" s="37">
        <f t="shared" si="0"/>
        <v>0</v>
      </c>
      <c r="J22" s="37">
        <f t="shared" si="5"/>
        <v>0</v>
      </c>
      <c r="K22" s="38">
        <f t="shared" si="1"/>
        <v>0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>
        <f t="shared" si="2"/>
        <v>0</v>
      </c>
      <c r="DW22" s="37">
        <f t="shared" si="3"/>
        <v>0</v>
      </c>
      <c r="DX22" s="37"/>
      <c r="DY22" s="18"/>
      <c r="DZ22" s="18"/>
      <c r="EA22" s="18"/>
    </row>
    <row r="23" spans="1:131">
      <c r="A23" s="32"/>
      <c r="B23" s="32"/>
      <c r="C23" s="49"/>
      <c r="D23" s="43">
        <v>8</v>
      </c>
      <c r="E23" s="42" t="s">
        <v>112</v>
      </c>
      <c r="F23" s="50"/>
      <c r="G23" s="34" t="s">
        <v>113</v>
      </c>
      <c r="H23" s="37">
        <f t="shared" si="4"/>
        <v>0</v>
      </c>
      <c r="I23" s="37">
        <f t="shared" si="0"/>
        <v>0</v>
      </c>
      <c r="J23" s="37">
        <f t="shared" si="5"/>
        <v>0</v>
      </c>
      <c r="K23" s="38">
        <f t="shared" si="1"/>
        <v>0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>
        <f>41274000+2500000-43774000</f>
        <v>0</v>
      </c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>
        <f t="shared" si="2"/>
        <v>0</v>
      </c>
      <c r="DW23" s="37">
        <f t="shared" si="3"/>
        <v>0</v>
      </c>
      <c r="DX23" s="37"/>
      <c r="DY23" s="18"/>
      <c r="DZ23" s="18"/>
      <c r="EA23" s="18"/>
    </row>
    <row r="24" spans="1:131">
      <c r="A24" s="32"/>
      <c r="B24" s="32"/>
      <c r="C24" s="49"/>
      <c r="D24" s="43">
        <v>9</v>
      </c>
      <c r="E24" s="42" t="s">
        <v>114</v>
      </c>
      <c r="F24" s="50"/>
      <c r="G24" s="34" t="s">
        <v>115</v>
      </c>
      <c r="H24" s="37">
        <f t="shared" si="4"/>
        <v>182174000</v>
      </c>
      <c r="I24" s="37">
        <f t="shared" si="0"/>
        <v>9200000</v>
      </c>
      <c r="J24" s="37">
        <f t="shared" si="5"/>
        <v>0</v>
      </c>
      <c r="K24" s="38">
        <f t="shared" si="1"/>
        <v>191374000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>
        <f>138400000+43774000</f>
        <v>182174000</v>
      </c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>
        <v>9200000</v>
      </c>
      <c r="DO24" s="37"/>
      <c r="DP24" s="37"/>
      <c r="DQ24" s="37"/>
      <c r="DR24" s="37"/>
      <c r="DS24" s="37"/>
      <c r="DT24" s="37"/>
      <c r="DU24" s="37"/>
      <c r="DV24" s="37">
        <f t="shared" si="2"/>
        <v>182174000</v>
      </c>
      <c r="DW24" s="37">
        <f t="shared" si="3"/>
        <v>9200000</v>
      </c>
      <c r="DX24" s="37"/>
      <c r="DY24" s="18"/>
      <c r="DZ24" s="41">
        <f>SUM(DV24:DY24)</f>
        <v>191374000</v>
      </c>
      <c r="EA24" s="18"/>
    </row>
    <row r="25" spans="1:131">
      <c r="A25" s="32"/>
      <c r="B25" s="32"/>
      <c r="C25" s="49"/>
      <c r="D25" s="43">
        <v>10</v>
      </c>
      <c r="E25" s="42" t="s">
        <v>116</v>
      </c>
      <c r="F25" s="43"/>
      <c r="G25" s="24" t="s">
        <v>117</v>
      </c>
      <c r="H25" s="37">
        <f t="shared" si="4"/>
        <v>2000000</v>
      </c>
      <c r="I25" s="37">
        <f t="shared" si="0"/>
        <v>0</v>
      </c>
      <c r="J25" s="37">
        <f t="shared" si="5"/>
        <v>0</v>
      </c>
      <c r="K25" s="38">
        <f t="shared" si="1"/>
        <v>2000000</v>
      </c>
      <c r="L25" s="51">
        <f>SUM(L26:L29)</f>
        <v>0</v>
      </c>
      <c r="M25" s="51">
        <f>SUM(M26:M29)</f>
        <v>0</v>
      </c>
      <c r="N25" s="51"/>
      <c r="O25" s="51">
        <f>SUM(O26:O29)</f>
        <v>0</v>
      </c>
      <c r="P25" s="51">
        <f>SUM(P26:P29)</f>
        <v>0</v>
      </c>
      <c r="Q25" s="51"/>
      <c r="R25" s="51">
        <f>SUM(R26:R29)</f>
        <v>0</v>
      </c>
      <c r="S25" s="51">
        <f>SUM(S26:S29)</f>
        <v>0</v>
      </c>
      <c r="T25" s="51"/>
      <c r="U25" s="51">
        <f>SUM(U26:U29)</f>
        <v>0</v>
      </c>
      <c r="V25" s="51">
        <f>SUM(V26:V29)</f>
        <v>0</v>
      </c>
      <c r="W25" s="51"/>
      <c r="X25" s="51">
        <f>SUM(X26:X29)</f>
        <v>0</v>
      </c>
      <c r="Y25" s="51">
        <f>SUM(Y26:Y29)</f>
        <v>0</v>
      </c>
      <c r="Z25" s="51"/>
      <c r="AA25" s="51">
        <f>SUM(AA26:AA29)</f>
        <v>0</v>
      </c>
      <c r="AB25" s="51">
        <f>SUM(AB26:AB29)</f>
        <v>0</v>
      </c>
      <c r="AC25" s="51"/>
      <c r="AD25" s="51">
        <f>SUM(AD26:AD29)</f>
        <v>0</v>
      </c>
      <c r="AE25" s="51">
        <f>SUM(AE26:AE29)</f>
        <v>0</v>
      </c>
      <c r="AF25" s="51"/>
      <c r="AG25" s="51">
        <f>SUM(AG26:AG29)</f>
        <v>0</v>
      </c>
      <c r="AH25" s="51">
        <f>SUM(AH26:AH29)</f>
        <v>0</v>
      </c>
      <c r="AI25" s="51"/>
      <c r="AJ25" s="51">
        <f>SUM(AJ26:AJ29)</f>
        <v>0</v>
      </c>
      <c r="AK25" s="51">
        <f>SUM(AK26:AK29)</f>
        <v>0</v>
      </c>
      <c r="AL25" s="51"/>
      <c r="AM25" s="51">
        <f>SUM(AM26:AM29)</f>
        <v>0</v>
      </c>
      <c r="AN25" s="51">
        <f>SUM(AN26:AN29)</f>
        <v>0</v>
      </c>
      <c r="AO25" s="51"/>
      <c r="AP25" s="51">
        <f>SUM(AP26:AP29)</f>
        <v>0</v>
      </c>
      <c r="AQ25" s="51">
        <f>SUM(AQ26:AQ29)</f>
        <v>0</v>
      </c>
      <c r="AR25" s="51"/>
      <c r="AS25" s="51">
        <f>SUM(AS26:AS29)</f>
        <v>0</v>
      </c>
      <c r="AT25" s="51">
        <f>SUM(AT26:AT29)</f>
        <v>0</v>
      </c>
      <c r="AU25" s="51"/>
      <c r="AV25" s="51">
        <f>SUM(AV26:AV29)</f>
        <v>0</v>
      </c>
      <c r="AW25" s="51">
        <f>SUM(AW26:AW29)</f>
        <v>0</v>
      </c>
      <c r="AX25" s="51"/>
      <c r="AY25" s="51">
        <f>SUM(AY26:AY29)</f>
        <v>0</v>
      </c>
      <c r="AZ25" s="51">
        <f>SUM(AZ26:AZ29)</f>
        <v>0</v>
      </c>
      <c r="BA25" s="51"/>
      <c r="BB25" s="51">
        <f>SUM(BB26:BB29)</f>
        <v>0</v>
      </c>
      <c r="BC25" s="51">
        <f>SUM(BC26:BC29)</f>
        <v>0</v>
      </c>
      <c r="BD25" s="51"/>
      <c r="BE25" s="51">
        <f>SUM(BE26:BE29)</f>
        <v>0</v>
      </c>
      <c r="BF25" s="51">
        <f>SUM(BF26:BF29)</f>
        <v>0</v>
      </c>
      <c r="BG25" s="51"/>
      <c r="BH25" s="51">
        <f>SUM(BH26:BH29)</f>
        <v>0</v>
      </c>
      <c r="BI25" s="51">
        <f>SUM(BI26:BI29)</f>
        <v>0</v>
      </c>
      <c r="BJ25" s="51"/>
      <c r="BK25" s="51">
        <f>SUM(BK26:BK29)</f>
        <v>0</v>
      </c>
      <c r="BL25" s="51">
        <f>SUM(BL26:BL29)</f>
        <v>0</v>
      </c>
      <c r="BM25" s="51"/>
      <c r="BN25" s="51">
        <f>SUM(BN26:BN29)</f>
        <v>0</v>
      </c>
      <c r="BO25" s="51">
        <f>SUM(BO26:BO29)</f>
        <v>0</v>
      </c>
      <c r="BP25" s="51"/>
      <c r="BQ25" s="51">
        <f>SUM(BQ26:BQ29)</f>
        <v>0</v>
      </c>
      <c r="BR25" s="51">
        <f>SUM(BR26:BR29)</f>
        <v>0</v>
      </c>
      <c r="BS25" s="51"/>
      <c r="BT25" s="51">
        <f>SUM(BT26:BT29)</f>
        <v>0</v>
      </c>
      <c r="BU25" s="51">
        <f>SUM(BU26:BU29)</f>
        <v>0</v>
      </c>
      <c r="BV25" s="51"/>
      <c r="BW25" s="51">
        <f>SUM(BW26:BW29)</f>
        <v>0</v>
      </c>
      <c r="BX25" s="51">
        <f>SUM(BX26:BX29)</f>
        <v>0</v>
      </c>
      <c r="BY25" s="51"/>
      <c r="BZ25" s="51">
        <f>SUM(BZ26:BZ29)</f>
        <v>2000000</v>
      </c>
      <c r="CA25" s="51">
        <f>SUM(CA26:CA29)</f>
        <v>0</v>
      </c>
      <c r="CB25" s="51"/>
      <c r="CC25" s="51">
        <f>SUM(CC26:CC29)</f>
        <v>0</v>
      </c>
      <c r="CD25" s="51">
        <f>SUM(CD26:CD29)</f>
        <v>0</v>
      </c>
      <c r="CE25" s="51"/>
      <c r="CF25" s="51">
        <f>SUM(CF26:CF29)</f>
        <v>0</v>
      </c>
      <c r="CG25" s="51">
        <f>SUM(CG26:CG29)</f>
        <v>0</v>
      </c>
      <c r="CH25" s="51"/>
      <c r="CI25" s="51">
        <f>SUM(CI26:CI29)</f>
        <v>0</v>
      </c>
      <c r="CJ25" s="51">
        <f>SUM(CJ26:CJ29)</f>
        <v>0</v>
      </c>
      <c r="CK25" s="51"/>
      <c r="CL25" s="51">
        <f>SUM(CL26:CL29)</f>
        <v>0</v>
      </c>
      <c r="CM25" s="51">
        <f>SUM(CM26:CM29)</f>
        <v>0</v>
      </c>
      <c r="CN25" s="51"/>
      <c r="CO25" s="51">
        <f>SUM(CO26:CO29)</f>
        <v>0</v>
      </c>
      <c r="CP25" s="51">
        <f>SUM(CP26:CP29)</f>
        <v>0</v>
      </c>
      <c r="CQ25" s="51"/>
      <c r="CR25" s="51">
        <f>SUM(CR26:CR29)</f>
        <v>0</v>
      </c>
      <c r="CS25" s="51">
        <f>SUM(CS26:CS29)</f>
        <v>0</v>
      </c>
      <c r="CT25" s="51"/>
      <c r="CU25" s="51">
        <f>SUM(CU26:CU29)</f>
        <v>0</v>
      </c>
      <c r="CV25" s="51">
        <f>SUM(CV26:CV29)</f>
        <v>0</v>
      </c>
      <c r="CW25" s="51"/>
      <c r="CX25" s="51">
        <f>SUM(CX26:CX29)</f>
        <v>0</v>
      </c>
      <c r="CY25" s="51">
        <f>SUM(CY26:CY29)</f>
        <v>0</v>
      </c>
      <c r="CZ25" s="51"/>
      <c r="DA25" s="51">
        <f>SUM(DA26:DA29)</f>
        <v>0</v>
      </c>
      <c r="DB25" s="51">
        <f>SUM(DB26:DB29)</f>
        <v>0</v>
      </c>
      <c r="DC25" s="51"/>
      <c r="DD25" s="51">
        <f>SUM(DD26:DD29)</f>
        <v>0</v>
      </c>
      <c r="DE25" s="51">
        <f>SUM(DE26:DE29)</f>
        <v>0</v>
      </c>
      <c r="DF25" s="51"/>
      <c r="DG25" s="51">
        <f>SUM(DG26:DG29)</f>
        <v>0</v>
      </c>
      <c r="DH25" s="51">
        <f>SUM(DH26:DH29)</f>
        <v>0</v>
      </c>
      <c r="DI25" s="51"/>
      <c r="DJ25" s="51">
        <f>SUM(DJ26:DJ29)</f>
        <v>0</v>
      </c>
      <c r="DK25" s="51">
        <f>SUM(DK26:DK29)</f>
        <v>0</v>
      </c>
      <c r="DL25" s="51"/>
      <c r="DM25" s="51">
        <f>SUM(DM26:DM29)</f>
        <v>0</v>
      </c>
      <c r="DN25" s="51">
        <f>SUM(DN26:DN29)</f>
        <v>0</v>
      </c>
      <c r="DO25" s="51"/>
      <c r="DP25" s="51">
        <f>SUM(DP26:DP29)</f>
        <v>0</v>
      </c>
      <c r="DQ25" s="51">
        <f>SUM(DQ26:DQ29)</f>
        <v>0</v>
      </c>
      <c r="DR25" s="51"/>
      <c r="DS25" s="51">
        <f>SUM(DS26:DS29)</f>
        <v>0</v>
      </c>
      <c r="DT25" s="51">
        <f>SUM(DT26:DT29)</f>
        <v>0</v>
      </c>
      <c r="DU25" s="51"/>
      <c r="DV25" s="37">
        <f t="shared" si="2"/>
        <v>2000000</v>
      </c>
      <c r="DW25" s="37">
        <f t="shared" si="3"/>
        <v>0</v>
      </c>
      <c r="DX25" s="51"/>
      <c r="DY25" s="18"/>
      <c r="DZ25" s="18"/>
      <c r="EA25" s="18"/>
    </row>
    <row r="26" spans="1:131">
      <c r="A26" s="32"/>
      <c r="B26" s="32"/>
      <c r="C26" s="49"/>
      <c r="D26" s="52"/>
      <c r="E26" s="53" t="s">
        <v>118</v>
      </c>
      <c r="F26" s="24" t="s">
        <v>119</v>
      </c>
      <c r="G26" s="24" t="s">
        <v>117</v>
      </c>
      <c r="H26" s="37">
        <f t="shared" si="4"/>
        <v>0</v>
      </c>
      <c r="I26" s="37">
        <f t="shared" si="0"/>
        <v>0</v>
      </c>
      <c r="J26" s="37">
        <f t="shared" si="5"/>
        <v>0</v>
      </c>
      <c r="K26" s="38">
        <f t="shared" si="1"/>
        <v>0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37">
        <f t="shared" si="2"/>
        <v>0</v>
      </c>
      <c r="DW26" s="37">
        <f t="shared" si="3"/>
        <v>0</v>
      </c>
      <c r="DX26" s="45"/>
      <c r="DY26" s="18"/>
      <c r="DZ26" s="18"/>
      <c r="EA26" s="18"/>
    </row>
    <row r="27" spans="1:131">
      <c r="A27" s="32"/>
      <c r="B27" s="32"/>
      <c r="C27" s="49"/>
      <c r="D27" s="52"/>
      <c r="E27" s="53" t="s">
        <v>118</v>
      </c>
      <c r="F27" s="42" t="s">
        <v>120</v>
      </c>
      <c r="G27" s="24" t="s">
        <v>117</v>
      </c>
      <c r="H27" s="37">
        <f t="shared" si="4"/>
        <v>2000000</v>
      </c>
      <c r="I27" s="37">
        <f t="shared" si="0"/>
        <v>0</v>
      </c>
      <c r="J27" s="37">
        <f t="shared" si="5"/>
        <v>0</v>
      </c>
      <c r="K27" s="38">
        <f t="shared" si="1"/>
        <v>2000000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>
        <v>2000000</v>
      </c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37">
        <f t="shared" si="2"/>
        <v>2000000</v>
      </c>
      <c r="DW27" s="37">
        <f t="shared" si="3"/>
        <v>0</v>
      </c>
      <c r="DX27" s="45"/>
      <c r="DY27" s="18"/>
      <c r="DZ27" s="18"/>
      <c r="EA27" s="18"/>
    </row>
    <row r="28" spans="1:131">
      <c r="A28" s="32"/>
      <c r="B28" s="32"/>
      <c r="C28" s="49"/>
      <c r="D28" s="52"/>
      <c r="E28" s="53" t="s">
        <v>118</v>
      </c>
      <c r="F28" s="42" t="s">
        <v>121</v>
      </c>
      <c r="G28" s="24" t="s">
        <v>117</v>
      </c>
      <c r="H28" s="37">
        <f t="shared" si="4"/>
        <v>0</v>
      </c>
      <c r="I28" s="37">
        <f t="shared" si="0"/>
        <v>0</v>
      </c>
      <c r="J28" s="37">
        <f t="shared" si="5"/>
        <v>0</v>
      </c>
      <c r="K28" s="38">
        <f t="shared" si="1"/>
        <v>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37">
        <f t="shared" si="2"/>
        <v>0</v>
      </c>
      <c r="DW28" s="37">
        <f t="shared" si="3"/>
        <v>0</v>
      </c>
      <c r="DX28" s="45"/>
      <c r="DY28" s="18"/>
      <c r="DZ28" s="18"/>
      <c r="EA28" s="18"/>
    </row>
    <row r="29" spans="1:131">
      <c r="A29" s="32"/>
      <c r="B29" s="32"/>
      <c r="C29" s="49"/>
      <c r="D29" s="52"/>
      <c r="E29" s="53" t="s">
        <v>118</v>
      </c>
      <c r="F29" s="42" t="s">
        <v>122</v>
      </c>
      <c r="G29" s="24" t="s">
        <v>117</v>
      </c>
      <c r="H29" s="37">
        <f t="shared" si="4"/>
        <v>0</v>
      </c>
      <c r="I29" s="37">
        <f t="shared" si="0"/>
        <v>0</v>
      </c>
      <c r="J29" s="37">
        <f t="shared" si="5"/>
        <v>0</v>
      </c>
      <c r="K29" s="38">
        <f t="shared" si="1"/>
        <v>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37">
        <f t="shared" si="2"/>
        <v>0</v>
      </c>
      <c r="DW29" s="37">
        <f t="shared" si="3"/>
        <v>0</v>
      </c>
      <c r="DX29" s="45"/>
      <c r="DY29" s="18"/>
      <c r="DZ29" s="18"/>
      <c r="EA29" s="18"/>
    </row>
    <row r="30" spans="1:131">
      <c r="A30" s="32"/>
      <c r="B30" s="32"/>
      <c r="C30" s="49"/>
      <c r="D30" s="52"/>
      <c r="E30" s="42"/>
      <c r="F30" s="42"/>
      <c r="G30" s="42"/>
      <c r="H30" s="37">
        <f t="shared" si="4"/>
        <v>0</v>
      </c>
      <c r="I30" s="37">
        <f t="shared" si="0"/>
        <v>0</v>
      </c>
      <c r="J30" s="37">
        <f t="shared" si="5"/>
        <v>0</v>
      </c>
      <c r="K30" s="38">
        <f t="shared" si="1"/>
        <v>0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29">
        <f t="shared" si="2"/>
        <v>0</v>
      </c>
      <c r="DW30" s="29">
        <f t="shared" si="3"/>
        <v>0</v>
      </c>
      <c r="DX30" s="45"/>
      <c r="DY30" s="18"/>
      <c r="DZ30" s="18"/>
      <c r="EA30" s="18"/>
    </row>
    <row r="31" spans="1:131">
      <c r="A31" s="32"/>
      <c r="B31" s="20">
        <v>2</v>
      </c>
      <c r="C31" s="54" t="s">
        <v>123</v>
      </c>
      <c r="D31" s="54"/>
      <c r="E31" s="54"/>
      <c r="F31" s="54"/>
      <c r="G31" s="54"/>
      <c r="H31" s="55">
        <f t="shared" si="4"/>
        <v>1447340271</v>
      </c>
      <c r="I31" s="55">
        <f t="shared" si="0"/>
        <v>3000000</v>
      </c>
      <c r="J31" s="55">
        <f t="shared" si="5"/>
        <v>0</v>
      </c>
      <c r="K31" s="56">
        <f t="shared" si="1"/>
        <v>1450340271</v>
      </c>
      <c r="L31" s="57">
        <f>L32+L34+L35+L33</f>
        <v>9400000</v>
      </c>
      <c r="M31" s="57">
        <f t="shared" ref="M31:BX31" si="6">M32+M34+M35+M33</f>
        <v>0</v>
      </c>
      <c r="N31" s="57">
        <f t="shared" si="6"/>
        <v>0</v>
      </c>
      <c r="O31" s="57">
        <f t="shared" si="6"/>
        <v>0</v>
      </c>
      <c r="P31" s="57">
        <f t="shared" si="6"/>
        <v>0</v>
      </c>
      <c r="Q31" s="57">
        <f t="shared" si="6"/>
        <v>0</v>
      </c>
      <c r="R31" s="57">
        <f t="shared" si="6"/>
        <v>9400000</v>
      </c>
      <c r="S31" s="57">
        <f t="shared" si="6"/>
        <v>0</v>
      </c>
      <c r="T31" s="57">
        <f t="shared" si="6"/>
        <v>0</v>
      </c>
      <c r="U31" s="57">
        <f t="shared" si="6"/>
        <v>0</v>
      </c>
      <c r="V31" s="57">
        <f t="shared" si="6"/>
        <v>0</v>
      </c>
      <c r="W31" s="57">
        <f t="shared" si="6"/>
        <v>0</v>
      </c>
      <c r="X31" s="57">
        <f t="shared" si="6"/>
        <v>5333220</v>
      </c>
      <c r="Y31" s="57">
        <f t="shared" si="6"/>
        <v>0</v>
      </c>
      <c r="Z31" s="57">
        <f t="shared" si="6"/>
        <v>0</v>
      </c>
      <c r="AA31" s="57">
        <f>AA32+AA34+AA35+AA33</f>
        <v>0</v>
      </c>
      <c r="AB31" s="57">
        <f>AB32+AB34+AB35+AB33</f>
        <v>0</v>
      </c>
      <c r="AC31" s="57">
        <f>AC32+AC34+AC35+AC33</f>
        <v>0</v>
      </c>
      <c r="AD31" s="57">
        <f t="shared" si="6"/>
        <v>5675780</v>
      </c>
      <c r="AE31" s="57">
        <f t="shared" si="6"/>
        <v>0</v>
      </c>
      <c r="AF31" s="57">
        <f t="shared" si="6"/>
        <v>0</v>
      </c>
      <c r="AG31" s="57">
        <f t="shared" si="6"/>
        <v>11009000</v>
      </c>
      <c r="AH31" s="57">
        <f t="shared" si="6"/>
        <v>0</v>
      </c>
      <c r="AI31" s="57">
        <f t="shared" si="6"/>
        <v>0</v>
      </c>
      <c r="AJ31" s="57">
        <f t="shared" si="6"/>
        <v>0</v>
      </c>
      <c r="AK31" s="57">
        <f t="shared" si="6"/>
        <v>0</v>
      </c>
      <c r="AL31" s="57">
        <f t="shared" si="6"/>
        <v>0</v>
      </c>
      <c r="AM31" s="57">
        <f t="shared" si="6"/>
        <v>0</v>
      </c>
      <c r="AN31" s="57">
        <f t="shared" si="6"/>
        <v>0</v>
      </c>
      <c r="AO31" s="57">
        <f t="shared" si="6"/>
        <v>0</v>
      </c>
      <c r="AP31" s="57">
        <f t="shared" si="6"/>
        <v>0</v>
      </c>
      <c r="AQ31" s="57">
        <f t="shared" si="6"/>
        <v>0</v>
      </c>
      <c r="AR31" s="57">
        <f t="shared" si="6"/>
        <v>0</v>
      </c>
      <c r="AS31" s="57">
        <f t="shared" si="6"/>
        <v>0</v>
      </c>
      <c r="AT31" s="57">
        <f t="shared" si="6"/>
        <v>0</v>
      </c>
      <c r="AU31" s="57">
        <f t="shared" si="6"/>
        <v>0</v>
      </c>
      <c r="AV31" s="57">
        <f t="shared" si="6"/>
        <v>0</v>
      </c>
      <c r="AW31" s="57">
        <f t="shared" si="6"/>
        <v>0</v>
      </c>
      <c r="AX31" s="57">
        <f t="shared" si="6"/>
        <v>0</v>
      </c>
      <c r="AY31" s="57">
        <f t="shared" si="6"/>
        <v>0</v>
      </c>
      <c r="AZ31" s="57">
        <f t="shared" si="6"/>
        <v>0</v>
      </c>
      <c r="BA31" s="57">
        <f t="shared" si="6"/>
        <v>0</v>
      </c>
      <c r="BB31" s="57">
        <f t="shared" si="6"/>
        <v>5000000</v>
      </c>
      <c r="BC31" s="57">
        <f t="shared" si="6"/>
        <v>0</v>
      </c>
      <c r="BD31" s="57">
        <f t="shared" si="6"/>
        <v>0</v>
      </c>
      <c r="BE31" s="57">
        <f t="shared" si="6"/>
        <v>81426907</v>
      </c>
      <c r="BF31" s="57">
        <f t="shared" si="6"/>
        <v>0</v>
      </c>
      <c r="BG31" s="57">
        <f t="shared" si="6"/>
        <v>0</v>
      </c>
      <c r="BH31" s="57">
        <f t="shared" si="6"/>
        <v>0</v>
      </c>
      <c r="BI31" s="57">
        <f t="shared" si="6"/>
        <v>0</v>
      </c>
      <c r="BJ31" s="57">
        <f t="shared" si="6"/>
        <v>0</v>
      </c>
      <c r="BK31" s="57">
        <f t="shared" si="6"/>
        <v>30381710</v>
      </c>
      <c r="BL31" s="57">
        <f t="shared" si="6"/>
        <v>0</v>
      </c>
      <c r="BM31" s="57">
        <f t="shared" si="6"/>
        <v>0</v>
      </c>
      <c r="BN31" s="57">
        <f t="shared" si="6"/>
        <v>0</v>
      </c>
      <c r="BO31" s="57">
        <f t="shared" si="6"/>
        <v>0</v>
      </c>
      <c r="BP31" s="57">
        <f t="shared" si="6"/>
        <v>0</v>
      </c>
      <c r="BQ31" s="57">
        <f t="shared" si="6"/>
        <v>0</v>
      </c>
      <c r="BR31" s="57">
        <f t="shared" si="6"/>
        <v>0</v>
      </c>
      <c r="BS31" s="57">
        <f t="shared" si="6"/>
        <v>0</v>
      </c>
      <c r="BT31" s="57">
        <f t="shared" si="6"/>
        <v>420542653</v>
      </c>
      <c r="BU31" s="57">
        <f t="shared" si="6"/>
        <v>0</v>
      </c>
      <c r="BV31" s="57">
        <f t="shared" si="6"/>
        <v>0</v>
      </c>
      <c r="BW31" s="57">
        <f t="shared" si="6"/>
        <v>0</v>
      </c>
      <c r="BX31" s="57">
        <f t="shared" si="6"/>
        <v>0</v>
      </c>
      <c r="BY31" s="57">
        <f t="shared" ref="BY31:DX31" si="7">BY32+BY34+BY35+BY33</f>
        <v>0</v>
      </c>
      <c r="BZ31" s="57">
        <f t="shared" si="7"/>
        <v>21946050</v>
      </c>
      <c r="CA31" s="57">
        <f t="shared" si="7"/>
        <v>0</v>
      </c>
      <c r="CB31" s="57">
        <f t="shared" si="7"/>
        <v>0</v>
      </c>
      <c r="CC31" s="57">
        <f t="shared" si="7"/>
        <v>798830</v>
      </c>
      <c r="CD31" s="57">
        <f t="shared" si="7"/>
        <v>0</v>
      </c>
      <c r="CE31" s="57">
        <f t="shared" si="7"/>
        <v>0</v>
      </c>
      <c r="CF31" s="57">
        <f t="shared" si="7"/>
        <v>865073209</v>
      </c>
      <c r="CG31" s="57">
        <f t="shared" si="7"/>
        <v>0</v>
      </c>
      <c r="CH31" s="57">
        <f t="shared" si="7"/>
        <v>0</v>
      </c>
      <c r="CI31" s="57">
        <f t="shared" si="7"/>
        <v>285750</v>
      </c>
      <c r="CJ31" s="57">
        <f t="shared" si="7"/>
        <v>0</v>
      </c>
      <c r="CK31" s="57">
        <f t="shared" si="7"/>
        <v>0</v>
      </c>
      <c r="CL31" s="57">
        <f t="shared" si="7"/>
        <v>1145200</v>
      </c>
      <c r="CM31" s="57">
        <f t="shared" si="7"/>
        <v>0</v>
      </c>
      <c r="CN31" s="57">
        <f t="shared" si="7"/>
        <v>0</v>
      </c>
      <c r="CO31" s="57">
        <f t="shared" si="7"/>
        <v>0</v>
      </c>
      <c r="CP31" s="57">
        <f t="shared" si="7"/>
        <v>0</v>
      </c>
      <c r="CQ31" s="57">
        <f t="shared" si="7"/>
        <v>0</v>
      </c>
      <c r="CR31" s="57">
        <f t="shared" si="7"/>
        <v>0</v>
      </c>
      <c r="CS31" s="57">
        <f t="shared" si="7"/>
        <v>0</v>
      </c>
      <c r="CT31" s="57">
        <f t="shared" si="7"/>
        <v>0</v>
      </c>
      <c r="CU31" s="57">
        <f t="shared" si="7"/>
        <v>0</v>
      </c>
      <c r="CV31" s="57">
        <f t="shared" si="7"/>
        <v>0</v>
      </c>
      <c r="CW31" s="57">
        <f t="shared" si="7"/>
        <v>0</v>
      </c>
      <c r="CX31" s="57">
        <f t="shared" si="7"/>
        <v>0</v>
      </c>
      <c r="CY31" s="57">
        <f t="shared" si="7"/>
        <v>0</v>
      </c>
      <c r="CZ31" s="57">
        <f t="shared" si="7"/>
        <v>0</v>
      </c>
      <c r="DA31" s="57">
        <f t="shared" si="7"/>
        <v>0</v>
      </c>
      <c r="DB31" s="57">
        <f t="shared" si="7"/>
        <v>0</v>
      </c>
      <c r="DC31" s="57">
        <f t="shared" si="7"/>
        <v>0</v>
      </c>
      <c r="DD31" s="57">
        <f>DD32+DD34+DD35+DD33</f>
        <v>0</v>
      </c>
      <c r="DE31" s="57">
        <f>DE32+DE34+DE35+DE33</f>
        <v>0</v>
      </c>
      <c r="DF31" s="57">
        <f>DF32+DF34+DF35+DF33</f>
        <v>0</v>
      </c>
      <c r="DG31" s="57">
        <f t="shared" si="7"/>
        <v>0</v>
      </c>
      <c r="DH31" s="57">
        <f t="shared" si="7"/>
        <v>0</v>
      </c>
      <c r="DI31" s="57">
        <f t="shared" si="7"/>
        <v>0</v>
      </c>
      <c r="DJ31" s="57">
        <f t="shared" si="7"/>
        <v>330962</v>
      </c>
      <c r="DK31" s="57">
        <f t="shared" si="7"/>
        <v>0</v>
      </c>
      <c r="DL31" s="57">
        <f t="shared" si="7"/>
        <v>0</v>
      </c>
      <c r="DM31" s="57">
        <f t="shared" si="7"/>
        <v>0</v>
      </c>
      <c r="DN31" s="57">
        <f t="shared" si="7"/>
        <v>3000000</v>
      </c>
      <c r="DO31" s="57">
        <f t="shared" si="7"/>
        <v>0</v>
      </c>
      <c r="DP31" s="57">
        <f t="shared" si="7"/>
        <v>0</v>
      </c>
      <c r="DQ31" s="57">
        <f t="shared" si="7"/>
        <v>0</v>
      </c>
      <c r="DR31" s="57">
        <f t="shared" si="7"/>
        <v>0</v>
      </c>
      <c r="DS31" s="57">
        <f t="shared" si="7"/>
        <v>0</v>
      </c>
      <c r="DT31" s="57">
        <f t="shared" si="7"/>
        <v>0</v>
      </c>
      <c r="DU31" s="57">
        <f t="shared" si="7"/>
        <v>0</v>
      </c>
      <c r="DV31" s="57">
        <f t="shared" si="7"/>
        <v>1426931271</v>
      </c>
      <c r="DW31" s="57">
        <f t="shared" si="7"/>
        <v>3000000</v>
      </c>
      <c r="DX31" s="57">
        <f t="shared" si="7"/>
        <v>0</v>
      </c>
      <c r="DY31" s="18"/>
      <c r="DZ31" s="18"/>
      <c r="EA31" s="18"/>
    </row>
    <row r="32" spans="1:131">
      <c r="A32" s="32"/>
      <c r="B32" s="24"/>
      <c r="C32" s="25">
        <v>1</v>
      </c>
      <c r="D32" s="26" t="s">
        <v>124</v>
      </c>
      <c r="E32" s="27"/>
      <c r="F32" s="27"/>
      <c r="G32" s="28" t="s">
        <v>125</v>
      </c>
      <c r="H32" s="29">
        <f t="shared" si="4"/>
        <v>1383065138</v>
      </c>
      <c r="I32" s="29">
        <f t="shared" si="0"/>
        <v>0</v>
      </c>
      <c r="J32" s="29">
        <f t="shared" si="5"/>
        <v>0</v>
      </c>
      <c r="K32" s="30">
        <f>SUM(H32:J32)</f>
        <v>1383065138</v>
      </c>
      <c r="L32" s="29">
        <v>9400000</v>
      </c>
      <c r="M32" s="29"/>
      <c r="N32" s="29"/>
      <c r="O32" s="29"/>
      <c r="P32" s="29"/>
      <c r="Q32" s="29"/>
      <c r="R32" s="29">
        <v>9400000</v>
      </c>
      <c r="S32" s="29"/>
      <c r="T32" s="29"/>
      <c r="U32" s="29"/>
      <c r="V32" s="29"/>
      <c r="W32" s="29"/>
      <c r="X32" s="29">
        <f>2948220+2385000</f>
        <v>5333220</v>
      </c>
      <c r="Y32" s="29"/>
      <c r="Z32" s="29"/>
      <c r="AA32" s="29">
        <v>0</v>
      </c>
      <c r="AB32" s="29"/>
      <c r="AC32" s="29"/>
      <c r="AD32" s="29">
        <v>150000</v>
      </c>
      <c r="AE32" s="29"/>
      <c r="AF32" s="29"/>
      <c r="AG32" s="29">
        <f>AD32+X32+U32</f>
        <v>5483220</v>
      </c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>
        <f>56487350-11462322</f>
        <v>45025028</v>
      </c>
      <c r="BF32" s="29"/>
      <c r="BG32" s="29"/>
      <c r="BH32" s="29"/>
      <c r="BI32" s="29"/>
      <c r="BJ32" s="29"/>
      <c r="BK32" s="29">
        <v>16589500</v>
      </c>
      <c r="BL32" s="29"/>
      <c r="BM32" s="29"/>
      <c r="BN32" s="29"/>
      <c r="BO32" s="29"/>
      <c r="BP32" s="29"/>
      <c r="BQ32" s="29"/>
      <c r="BR32" s="29"/>
      <c r="BS32" s="29"/>
      <c r="BT32" s="29">
        <f>477981977-680000-56759324</f>
        <v>420542653</v>
      </c>
      <c r="BU32" s="29"/>
      <c r="BV32" s="29"/>
      <c r="BW32" s="29"/>
      <c r="BX32" s="29"/>
      <c r="BY32" s="29"/>
      <c r="BZ32" s="29">
        <v>21936050</v>
      </c>
      <c r="CA32" s="29"/>
      <c r="CB32" s="29"/>
      <c r="CC32" s="29">
        <v>798830</v>
      </c>
      <c r="CD32" s="29"/>
      <c r="CE32" s="29"/>
      <c r="CF32" s="29">
        <v>862142945</v>
      </c>
      <c r="CG32" s="29"/>
      <c r="CH32" s="29"/>
      <c r="CI32" s="29">
        <v>285750</v>
      </c>
      <c r="CJ32" s="29"/>
      <c r="CK32" s="29"/>
      <c r="CL32" s="29">
        <v>530200</v>
      </c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>
        <v>330962</v>
      </c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>
        <f>SUMIF($AJ$5:$DU$5,"Kötelező feladatok",AJ32:DU32)</f>
        <v>1368181918</v>
      </c>
      <c r="DW32" s="29">
        <f>SUMIF($AJ$5:$DU$5,"Önként vállalt feladatok",AJ32:DU32)</f>
        <v>0</v>
      </c>
      <c r="DX32" s="29"/>
      <c r="DY32" s="58"/>
      <c r="DZ32" s="58"/>
      <c r="EA32" s="58"/>
    </row>
    <row r="33" spans="1:131">
      <c r="A33" s="32"/>
      <c r="B33" s="24"/>
      <c r="C33" s="25">
        <v>2</v>
      </c>
      <c r="D33" s="26" t="s">
        <v>126</v>
      </c>
      <c r="E33" s="27"/>
      <c r="F33" s="27"/>
      <c r="G33" s="28" t="s">
        <v>127</v>
      </c>
      <c r="H33" s="29">
        <f t="shared" si="4"/>
        <v>10000</v>
      </c>
      <c r="I33" s="29">
        <f t="shared" si="0"/>
        <v>0</v>
      </c>
      <c r="J33" s="29">
        <f t="shared" si="5"/>
        <v>0</v>
      </c>
      <c r="K33" s="30">
        <f>SUM(H33:J33)</f>
        <v>10000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>
        <v>10000</v>
      </c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>
        <f>SUMIF($AJ$5:$DU$5,"Kötelező feladatok",AJ33:DU33)</f>
        <v>10000</v>
      </c>
      <c r="DW33" s="29"/>
      <c r="DX33" s="29"/>
      <c r="DY33" s="58"/>
      <c r="DZ33" s="58"/>
      <c r="EA33" s="58"/>
    </row>
    <row r="34" spans="1:131">
      <c r="A34" s="32"/>
      <c r="B34" s="24"/>
      <c r="C34" s="25">
        <v>3</v>
      </c>
      <c r="D34" s="26" t="s">
        <v>128</v>
      </c>
      <c r="E34" s="27"/>
      <c r="F34" s="27"/>
      <c r="G34" s="28" t="s">
        <v>129</v>
      </c>
      <c r="H34" s="29">
        <f t="shared" si="4"/>
        <v>62615133</v>
      </c>
      <c r="I34" s="29">
        <f t="shared" si="0"/>
        <v>0</v>
      </c>
      <c r="J34" s="29">
        <f t="shared" si="5"/>
        <v>0</v>
      </c>
      <c r="K34" s="30">
        <f t="shared" si="1"/>
        <v>62615133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>
        <f>691000-691000</f>
        <v>0</v>
      </c>
      <c r="Y34" s="29"/>
      <c r="Z34" s="29"/>
      <c r="AA34" s="29">
        <v>0</v>
      </c>
      <c r="AB34" s="29"/>
      <c r="AC34" s="29"/>
      <c r="AD34" s="29">
        <f>1410780-885000+5000000</f>
        <v>5525780</v>
      </c>
      <c r="AE34" s="29"/>
      <c r="AF34" s="29"/>
      <c r="AG34" s="29">
        <f>AD34+X34+U34</f>
        <v>5525780</v>
      </c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>
        <v>5000000</v>
      </c>
      <c r="BC34" s="29"/>
      <c r="BD34" s="29"/>
      <c r="BE34" s="29">
        <f>5278306-319264+31442837</f>
        <v>36401879</v>
      </c>
      <c r="BF34" s="29"/>
      <c r="BG34" s="29"/>
      <c r="BH34" s="29"/>
      <c r="BI34" s="29"/>
      <c r="BJ34" s="29"/>
      <c r="BK34" s="29">
        <f>5000000+8792210</f>
        <v>13792210</v>
      </c>
      <c r="BL34" s="29"/>
      <c r="BM34" s="29"/>
      <c r="BN34" s="29"/>
      <c r="BO34" s="29"/>
      <c r="BP34" s="29"/>
      <c r="BQ34" s="29"/>
      <c r="BR34" s="29"/>
      <c r="BS34" s="29"/>
      <c r="BT34" s="29">
        <v>0</v>
      </c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>
        <f>1060264+220000</f>
        <v>1280264</v>
      </c>
      <c r="CG34" s="29"/>
      <c r="CH34" s="29"/>
      <c r="CI34" s="29"/>
      <c r="CJ34" s="29"/>
      <c r="CK34" s="29"/>
      <c r="CL34" s="29">
        <v>615000</v>
      </c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>
        <f t="shared" ref="DV34:DV69" si="8">SUMIF($AJ$5:$DU$5,"Kötelező feladatok",AJ34:DU34)</f>
        <v>57089353</v>
      </c>
      <c r="DW34" s="29">
        <f t="shared" ref="DW34:DW69" si="9">SUMIF($AJ$5:$DU$5,"Önként vállalt feladatok",AJ34:DU34)</f>
        <v>0</v>
      </c>
      <c r="DX34" s="29"/>
      <c r="DY34" s="18"/>
      <c r="DZ34" s="18"/>
      <c r="EA34" s="18"/>
    </row>
    <row r="35" spans="1:131">
      <c r="A35" s="32"/>
      <c r="B35" s="24"/>
      <c r="C35" s="25">
        <v>4</v>
      </c>
      <c r="D35" s="26" t="s">
        <v>130</v>
      </c>
      <c r="E35" s="27"/>
      <c r="F35" s="27"/>
      <c r="G35" s="28" t="s">
        <v>131</v>
      </c>
      <c r="H35" s="29">
        <f t="shared" si="4"/>
        <v>1650000</v>
      </c>
      <c r="I35" s="29">
        <f t="shared" si="0"/>
        <v>3000000</v>
      </c>
      <c r="J35" s="29">
        <f t="shared" si="5"/>
        <v>0</v>
      </c>
      <c r="K35" s="30">
        <f t="shared" si="1"/>
        <v>4650000</v>
      </c>
      <c r="L35" s="59">
        <f>SUM(L36:L43)</f>
        <v>0</v>
      </c>
      <c r="M35" s="59">
        <f>SUM(M36:M43)</f>
        <v>0</v>
      </c>
      <c r="N35" s="59"/>
      <c r="O35" s="59">
        <f>SUM(O36:O43)</f>
        <v>0</v>
      </c>
      <c r="P35" s="59">
        <f>SUM(P36:P43)</f>
        <v>0</v>
      </c>
      <c r="Q35" s="59"/>
      <c r="R35" s="59">
        <f>SUM(R36:R43)</f>
        <v>0</v>
      </c>
      <c r="S35" s="59">
        <f>SUM(S36:S43)</f>
        <v>0</v>
      </c>
      <c r="T35" s="59"/>
      <c r="U35" s="59">
        <f>SUM(U36:U43)</f>
        <v>0</v>
      </c>
      <c r="V35" s="59">
        <f>SUM(V36:V43)</f>
        <v>0</v>
      </c>
      <c r="W35" s="59"/>
      <c r="X35" s="59">
        <f>SUM(X36:X43)</f>
        <v>0</v>
      </c>
      <c r="Y35" s="59">
        <f>SUM(Y36:Y43)</f>
        <v>0</v>
      </c>
      <c r="Z35" s="59"/>
      <c r="AA35" s="59">
        <f>SUM(AA36:AA43)</f>
        <v>0</v>
      </c>
      <c r="AB35" s="59">
        <f>SUM(AB36:AB43)</f>
        <v>0</v>
      </c>
      <c r="AC35" s="59"/>
      <c r="AD35" s="59">
        <f>SUM(AD36:AD43)</f>
        <v>0</v>
      </c>
      <c r="AE35" s="59">
        <f>SUM(AE36:AE43)</f>
        <v>0</v>
      </c>
      <c r="AF35" s="59"/>
      <c r="AG35" s="29">
        <f>AD35+X35+U35</f>
        <v>0</v>
      </c>
      <c r="AH35" s="59">
        <f>SUM(AH36:AH43)</f>
        <v>0</v>
      </c>
      <c r="AI35" s="59"/>
      <c r="AJ35" s="59">
        <f>SUM(AJ36:AJ43)</f>
        <v>0</v>
      </c>
      <c r="AK35" s="59">
        <f>SUM(AK36:AK43)</f>
        <v>0</v>
      </c>
      <c r="AL35" s="59"/>
      <c r="AM35" s="59">
        <f>SUM(AM36:AM43)</f>
        <v>0</v>
      </c>
      <c r="AN35" s="59">
        <f>SUM(AN36:AN43)</f>
        <v>0</v>
      </c>
      <c r="AO35" s="59"/>
      <c r="AP35" s="59">
        <f>SUM(AP36:AP43)</f>
        <v>0</v>
      </c>
      <c r="AQ35" s="59">
        <f>SUM(AQ36:AQ43)</f>
        <v>0</v>
      </c>
      <c r="AR35" s="59"/>
      <c r="AS35" s="59">
        <f>SUM(AS36:AS43)</f>
        <v>0</v>
      </c>
      <c r="AT35" s="59">
        <f>SUM(AT36:AT43)</f>
        <v>0</v>
      </c>
      <c r="AU35" s="59"/>
      <c r="AV35" s="59">
        <f>SUM(AV36:AV43)</f>
        <v>0</v>
      </c>
      <c r="AW35" s="59">
        <f>SUM(AW36:AW43)</f>
        <v>0</v>
      </c>
      <c r="AX35" s="59"/>
      <c r="AY35" s="59">
        <f>SUM(AY36:AY43)</f>
        <v>0</v>
      </c>
      <c r="AZ35" s="59">
        <f>SUM(AZ36:AZ43)</f>
        <v>0</v>
      </c>
      <c r="BA35" s="59"/>
      <c r="BB35" s="59">
        <f>SUM(BB36:BB43)</f>
        <v>0</v>
      </c>
      <c r="BC35" s="59">
        <f>SUM(BC36:BC43)</f>
        <v>0</v>
      </c>
      <c r="BD35" s="59"/>
      <c r="BE35" s="59">
        <f>SUM(BE36:BE43)</f>
        <v>0</v>
      </c>
      <c r="BF35" s="59">
        <f>SUM(BF36:BF43)</f>
        <v>0</v>
      </c>
      <c r="BG35" s="59"/>
      <c r="BH35" s="59">
        <f>SUM(BH36:BH43)</f>
        <v>0</v>
      </c>
      <c r="BI35" s="59">
        <f>SUM(BI36:BI43)</f>
        <v>0</v>
      </c>
      <c r="BJ35" s="59"/>
      <c r="BK35" s="59">
        <f>SUM(BK36:BK43)</f>
        <v>0</v>
      </c>
      <c r="BL35" s="59">
        <f>SUM(BL36:BL43)</f>
        <v>0</v>
      </c>
      <c r="BM35" s="59"/>
      <c r="BN35" s="59">
        <f>SUM(BN36:BN43)</f>
        <v>0</v>
      </c>
      <c r="BO35" s="59">
        <f>SUM(BO36:BO43)</f>
        <v>0</v>
      </c>
      <c r="BP35" s="59"/>
      <c r="BQ35" s="59">
        <f>SUM(BQ36:BQ43)</f>
        <v>0</v>
      </c>
      <c r="BR35" s="59">
        <f>SUM(BR36:BR43)</f>
        <v>0</v>
      </c>
      <c r="BS35" s="59"/>
      <c r="BT35" s="59">
        <f>SUM(BT36:BT43)</f>
        <v>0</v>
      </c>
      <c r="BU35" s="59">
        <f>SUM(BU36:BU43)</f>
        <v>0</v>
      </c>
      <c r="BV35" s="59"/>
      <c r="BW35" s="59">
        <f>SUM(BW36:BW43)</f>
        <v>0</v>
      </c>
      <c r="BX35" s="59">
        <f>SUM(BX36:BX43)</f>
        <v>0</v>
      </c>
      <c r="BY35" s="59"/>
      <c r="BZ35" s="59"/>
      <c r="CA35" s="59">
        <f>SUM(CA36:CA43)</f>
        <v>0</v>
      </c>
      <c r="CB35" s="59"/>
      <c r="CC35" s="59">
        <f>SUM(CC36:CC43)</f>
        <v>0</v>
      </c>
      <c r="CD35" s="59">
        <f>SUM(CD36:CD43)</f>
        <v>0</v>
      </c>
      <c r="CE35" s="59"/>
      <c r="CF35" s="59">
        <f>SUM(CF36:CF43)</f>
        <v>1650000</v>
      </c>
      <c r="CG35" s="59">
        <f>SUM(CG36:CG43)</f>
        <v>0</v>
      </c>
      <c r="CH35" s="59"/>
      <c r="CI35" s="59">
        <f>SUM(CI36:CI43)</f>
        <v>0</v>
      </c>
      <c r="CJ35" s="59">
        <f>SUM(CJ36:CJ43)</f>
        <v>0</v>
      </c>
      <c r="CK35" s="59"/>
      <c r="CL35" s="59">
        <f>SUM(CL36:CL43)</f>
        <v>0</v>
      </c>
      <c r="CM35" s="59">
        <f>SUM(CM36:CM43)</f>
        <v>0</v>
      </c>
      <c r="CN35" s="59"/>
      <c r="CO35" s="59">
        <f>SUM(CO36:CO43)</f>
        <v>0</v>
      </c>
      <c r="CP35" s="59">
        <f>SUM(CP36:CP43)</f>
        <v>0</v>
      </c>
      <c r="CQ35" s="59"/>
      <c r="CR35" s="59">
        <f>SUM(CR36:CR43)</f>
        <v>0</v>
      </c>
      <c r="CS35" s="59">
        <f>SUM(CS36:CS43)</f>
        <v>0</v>
      </c>
      <c r="CT35" s="59"/>
      <c r="CU35" s="59">
        <f>SUM(CU36:CU43)</f>
        <v>0</v>
      </c>
      <c r="CV35" s="59">
        <f>SUM(CV36:CV43)</f>
        <v>0</v>
      </c>
      <c r="CW35" s="59"/>
      <c r="CX35" s="59">
        <f>SUM(CX36:CX43)</f>
        <v>0</v>
      </c>
      <c r="CY35" s="59">
        <f>SUM(CY36:CY43)</f>
        <v>0</v>
      </c>
      <c r="CZ35" s="59"/>
      <c r="DA35" s="59">
        <f>SUM(DA36:DA43)</f>
        <v>0</v>
      </c>
      <c r="DB35" s="59">
        <f>SUM(DB36:DB43)</f>
        <v>0</v>
      </c>
      <c r="DC35" s="59"/>
      <c r="DD35" s="59">
        <f>SUM(DD36:DD43)</f>
        <v>0</v>
      </c>
      <c r="DE35" s="59">
        <f>SUM(DE36:DE43)</f>
        <v>0</v>
      </c>
      <c r="DF35" s="59"/>
      <c r="DG35" s="59">
        <f>SUM(DG36:DG43)</f>
        <v>0</v>
      </c>
      <c r="DH35" s="59">
        <f>SUM(DH36:DH43)</f>
        <v>0</v>
      </c>
      <c r="DI35" s="59"/>
      <c r="DJ35" s="59">
        <f>SUM(DJ36:DJ43)</f>
        <v>0</v>
      </c>
      <c r="DK35" s="59">
        <f>SUM(DK36:DK43)</f>
        <v>0</v>
      </c>
      <c r="DL35" s="59"/>
      <c r="DM35" s="59">
        <f>SUM(DM36:DM43)</f>
        <v>0</v>
      </c>
      <c r="DN35" s="59">
        <f>SUM(DN36:DN43)</f>
        <v>3000000</v>
      </c>
      <c r="DO35" s="59"/>
      <c r="DP35" s="59">
        <f>SUM(DP36:DP43)</f>
        <v>0</v>
      </c>
      <c r="DQ35" s="59">
        <f>SUM(DQ36:DQ43)</f>
        <v>0</v>
      </c>
      <c r="DR35" s="59"/>
      <c r="DS35" s="59">
        <f>SUM(DS36:DS43)</f>
        <v>0</v>
      </c>
      <c r="DT35" s="59">
        <f>SUM(DT36:DT43)</f>
        <v>0</v>
      </c>
      <c r="DU35" s="59"/>
      <c r="DV35" s="29">
        <f t="shared" si="8"/>
        <v>1650000</v>
      </c>
      <c r="DW35" s="29">
        <f t="shared" si="9"/>
        <v>3000000</v>
      </c>
      <c r="DX35" s="59"/>
      <c r="DY35" s="18"/>
      <c r="DZ35" s="18"/>
      <c r="EA35" s="18"/>
    </row>
    <row r="36" spans="1:131">
      <c r="A36" s="32"/>
      <c r="B36" s="32"/>
      <c r="C36" s="49"/>
      <c r="D36" s="48">
        <v>1</v>
      </c>
      <c r="E36" s="42" t="s">
        <v>132</v>
      </c>
      <c r="F36" s="43"/>
      <c r="G36" s="34" t="s">
        <v>133</v>
      </c>
      <c r="H36" s="37">
        <f t="shared" si="4"/>
        <v>0</v>
      </c>
      <c r="I36" s="37">
        <f t="shared" si="0"/>
        <v>0</v>
      </c>
      <c r="J36" s="37">
        <f t="shared" si="5"/>
        <v>0</v>
      </c>
      <c r="K36" s="38">
        <f t="shared" si="1"/>
        <v>0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>
        <f t="shared" si="8"/>
        <v>0</v>
      </c>
      <c r="DW36" s="37">
        <f t="shared" si="9"/>
        <v>0</v>
      </c>
      <c r="DX36" s="37"/>
      <c r="DY36" s="18"/>
      <c r="DZ36" s="18"/>
      <c r="EA36" s="18"/>
    </row>
    <row r="37" spans="1:131">
      <c r="A37" s="32"/>
      <c r="B37" s="32"/>
      <c r="C37" s="49"/>
      <c r="D37" s="48">
        <v>2</v>
      </c>
      <c r="E37" s="42" t="s">
        <v>134</v>
      </c>
      <c r="F37" s="43"/>
      <c r="G37" s="34" t="s">
        <v>135</v>
      </c>
      <c r="H37" s="37">
        <f t="shared" si="4"/>
        <v>0</v>
      </c>
      <c r="I37" s="37">
        <f t="shared" si="0"/>
        <v>0</v>
      </c>
      <c r="J37" s="37">
        <f t="shared" si="5"/>
        <v>0</v>
      </c>
      <c r="K37" s="38">
        <f t="shared" si="1"/>
        <v>0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>
        <f t="shared" si="8"/>
        <v>0</v>
      </c>
      <c r="DW37" s="37">
        <f t="shared" si="9"/>
        <v>0</v>
      </c>
      <c r="DX37" s="37"/>
      <c r="DY37" s="18"/>
      <c r="DZ37" s="18"/>
      <c r="EA37" s="18"/>
    </row>
    <row r="38" spans="1:131">
      <c r="A38" s="32"/>
      <c r="B38" s="32"/>
      <c r="C38" s="49"/>
      <c r="D38" s="48">
        <v>3</v>
      </c>
      <c r="E38" s="42" t="s">
        <v>136</v>
      </c>
      <c r="F38" s="43"/>
      <c r="G38" s="34" t="s">
        <v>137</v>
      </c>
      <c r="H38" s="37">
        <f t="shared" si="4"/>
        <v>0</v>
      </c>
      <c r="I38" s="37">
        <f t="shared" si="0"/>
        <v>0</v>
      </c>
      <c r="J38" s="37">
        <f t="shared" si="5"/>
        <v>0</v>
      </c>
      <c r="K38" s="38">
        <f t="shared" si="1"/>
        <v>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>
        <f t="shared" si="8"/>
        <v>0</v>
      </c>
      <c r="DW38" s="37">
        <f t="shared" si="9"/>
        <v>0</v>
      </c>
      <c r="DX38" s="37"/>
      <c r="DY38" s="18"/>
      <c r="DZ38" s="18"/>
      <c r="EA38" s="18"/>
    </row>
    <row r="39" spans="1:131">
      <c r="A39" s="32"/>
      <c r="B39" s="32"/>
      <c r="C39" s="49"/>
      <c r="D39" s="48">
        <v>4</v>
      </c>
      <c r="E39" s="42" t="s">
        <v>138</v>
      </c>
      <c r="F39" s="43"/>
      <c r="G39" s="34" t="s">
        <v>139</v>
      </c>
      <c r="H39" s="37">
        <f t="shared" si="4"/>
        <v>0</v>
      </c>
      <c r="I39" s="37">
        <f t="shared" si="0"/>
        <v>0</v>
      </c>
      <c r="J39" s="37">
        <f t="shared" si="5"/>
        <v>0</v>
      </c>
      <c r="K39" s="38">
        <f t="shared" si="1"/>
        <v>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>
        <f t="shared" si="8"/>
        <v>0</v>
      </c>
      <c r="DW39" s="37">
        <f t="shared" si="9"/>
        <v>0</v>
      </c>
      <c r="DX39" s="37"/>
      <c r="DY39" s="18"/>
      <c r="DZ39" s="18"/>
      <c r="EA39" s="18"/>
    </row>
    <row r="40" spans="1:131">
      <c r="A40" s="32"/>
      <c r="B40" s="32"/>
      <c r="C40" s="49"/>
      <c r="D40" s="48">
        <v>5</v>
      </c>
      <c r="E40" s="42" t="s">
        <v>140</v>
      </c>
      <c r="F40" s="43"/>
      <c r="G40" s="34" t="s">
        <v>141</v>
      </c>
      <c r="H40" s="37">
        <f t="shared" si="4"/>
        <v>0</v>
      </c>
      <c r="I40" s="37">
        <f t="shared" si="0"/>
        <v>0</v>
      </c>
      <c r="J40" s="37">
        <f t="shared" si="5"/>
        <v>0</v>
      </c>
      <c r="K40" s="38">
        <f t="shared" si="1"/>
        <v>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>
        <f t="shared" si="8"/>
        <v>0</v>
      </c>
      <c r="DW40" s="37">
        <f t="shared" si="9"/>
        <v>0</v>
      </c>
      <c r="DX40" s="37"/>
      <c r="DY40" s="18"/>
      <c r="DZ40" s="18"/>
      <c r="EA40" s="18"/>
    </row>
    <row r="41" spans="1:131">
      <c r="A41" s="32"/>
      <c r="B41" s="32"/>
      <c r="C41" s="49"/>
      <c r="D41" s="48">
        <v>6</v>
      </c>
      <c r="E41" s="42" t="s">
        <v>142</v>
      </c>
      <c r="F41" s="43"/>
      <c r="G41" s="34" t="s">
        <v>143</v>
      </c>
      <c r="H41" s="37">
        <f t="shared" si="4"/>
        <v>0</v>
      </c>
      <c r="I41" s="37">
        <f t="shared" si="0"/>
        <v>0</v>
      </c>
      <c r="J41" s="37">
        <f t="shared" si="5"/>
        <v>0</v>
      </c>
      <c r="K41" s="38">
        <f t="shared" si="1"/>
        <v>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>
        <f t="shared" si="8"/>
        <v>0</v>
      </c>
      <c r="DW41" s="37">
        <f t="shared" si="9"/>
        <v>0</v>
      </c>
      <c r="DX41" s="37"/>
      <c r="DY41" s="18"/>
      <c r="DZ41" s="18"/>
      <c r="EA41" s="18"/>
    </row>
    <row r="42" spans="1:131">
      <c r="A42" s="32"/>
      <c r="B42" s="32"/>
      <c r="C42" s="49"/>
      <c r="D42" s="48">
        <v>7</v>
      </c>
      <c r="E42" s="42" t="s">
        <v>144</v>
      </c>
      <c r="F42" s="43"/>
      <c r="G42" s="34" t="s">
        <v>145</v>
      </c>
      <c r="H42" s="37">
        <f t="shared" si="4"/>
        <v>0</v>
      </c>
      <c r="I42" s="37">
        <f t="shared" si="0"/>
        <v>0</v>
      </c>
      <c r="J42" s="37">
        <f t="shared" si="5"/>
        <v>0</v>
      </c>
      <c r="K42" s="38">
        <f t="shared" si="1"/>
        <v>0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>
        <f t="shared" si="8"/>
        <v>0</v>
      </c>
      <c r="DW42" s="37">
        <f t="shared" si="9"/>
        <v>0</v>
      </c>
      <c r="DX42" s="37"/>
      <c r="DY42" s="18"/>
      <c r="DZ42" s="18"/>
      <c r="EA42" s="18"/>
    </row>
    <row r="43" spans="1:131">
      <c r="A43" s="32"/>
      <c r="B43" s="32"/>
      <c r="C43" s="49"/>
      <c r="D43" s="48">
        <v>8</v>
      </c>
      <c r="E43" s="42" t="s">
        <v>146</v>
      </c>
      <c r="F43" s="43"/>
      <c r="G43" s="34" t="s">
        <v>147</v>
      </c>
      <c r="H43" s="37">
        <f t="shared" si="4"/>
        <v>1650000</v>
      </c>
      <c r="I43" s="37">
        <f t="shared" si="0"/>
        <v>3000000</v>
      </c>
      <c r="J43" s="37">
        <f t="shared" si="5"/>
        <v>0</v>
      </c>
      <c r="K43" s="38">
        <f t="shared" si="1"/>
        <v>4650000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>
        <v>1650000</v>
      </c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>
        <v>3000000</v>
      </c>
      <c r="DO43" s="37"/>
      <c r="DP43" s="37"/>
      <c r="DQ43" s="37"/>
      <c r="DR43" s="37"/>
      <c r="DS43" s="37"/>
      <c r="DT43" s="37"/>
      <c r="DU43" s="37"/>
      <c r="DV43" s="37">
        <f t="shared" si="8"/>
        <v>1650000</v>
      </c>
      <c r="DW43" s="37">
        <f t="shared" si="9"/>
        <v>3000000</v>
      </c>
      <c r="DX43" s="37"/>
      <c r="DY43" s="2"/>
      <c r="DZ43" s="2"/>
      <c r="EA43" s="2"/>
    </row>
    <row r="44" spans="1:131">
      <c r="A44" s="60" t="s">
        <v>148</v>
      </c>
      <c r="B44" s="60"/>
      <c r="C44" s="60"/>
      <c r="D44" s="60"/>
      <c r="E44" s="60"/>
      <c r="F44" s="60"/>
      <c r="G44" s="60"/>
      <c r="H44" s="61">
        <f t="shared" si="4"/>
        <v>2442222657</v>
      </c>
      <c r="I44" s="61">
        <f t="shared" si="0"/>
        <v>13280000</v>
      </c>
      <c r="J44" s="62"/>
      <c r="K44" s="62">
        <f>K6+K31</f>
        <v>2455502657</v>
      </c>
      <c r="L44" s="62">
        <f>L6+L31</f>
        <v>154087964</v>
      </c>
      <c r="M44" s="62">
        <f>M6+M31</f>
        <v>0</v>
      </c>
      <c r="N44" s="62"/>
      <c r="O44" s="62">
        <f>O6+O31</f>
        <v>15713002</v>
      </c>
      <c r="P44" s="62">
        <f>P6+P31</f>
        <v>0</v>
      </c>
      <c r="Q44" s="62"/>
      <c r="R44" s="62">
        <f>R6+R31</f>
        <v>169800966</v>
      </c>
      <c r="S44" s="62">
        <f>S6+S31</f>
        <v>0</v>
      </c>
      <c r="T44" s="62"/>
      <c r="U44" s="62">
        <f>U6+U31</f>
        <v>7302407</v>
      </c>
      <c r="V44" s="62">
        <f>V6+V31</f>
        <v>0</v>
      </c>
      <c r="W44" s="62"/>
      <c r="X44" s="62">
        <f>X6+X31</f>
        <v>47268123</v>
      </c>
      <c r="Y44" s="62">
        <f>Y6+Y31</f>
        <v>0</v>
      </c>
      <c r="Z44" s="62"/>
      <c r="AA44" s="62">
        <f>AA6+AA31</f>
        <v>3667560</v>
      </c>
      <c r="AB44" s="62">
        <f>AB6+AB31</f>
        <v>0</v>
      </c>
      <c r="AC44" s="62"/>
      <c r="AD44" s="62">
        <f>AD6+AD31</f>
        <v>24268446</v>
      </c>
      <c r="AE44" s="62">
        <f>AE6+AE31</f>
        <v>0</v>
      </c>
      <c r="AF44" s="62"/>
      <c r="AG44" s="62">
        <f>AG6+AG31</f>
        <v>82506536</v>
      </c>
      <c r="AH44" s="62">
        <f>AH6+AH31</f>
        <v>0</v>
      </c>
      <c r="AI44" s="62"/>
      <c r="AJ44" s="62">
        <f>AJ6+AJ31</f>
        <v>690000</v>
      </c>
      <c r="AK44" s="62">
        <f>AK6+AK31</f>
        <v>0</v>
      </c>
      <c r="AL44" s="62"/>
      <c r="AM44" s="62">
        <f>AM6+AM31</f>
        <v>690000</v>
      </c>
      <c r="AN44" s="62">
        <f>AN6+AN31</f>
        <v>0</v>
      </c>
      <c r="AO44" s="62"/>
      <c r="AP44" s="62">
        <f>AP6+AP31</f>
        <v>27699198</v>
      </c>
      <c r="AQ44" s="62">
        <f>AQ6+AQ31</f>
        <v>0</v>
      </c>
      <c r="AR44" s="62"/>
      <c r="AS44" s="62">
        <f>AS6+AS31</f>
        <v>10951591</v>
      </c>
      <c r="AT44" s="62">
        <f>AT6+AT31</f>
        <v>0</v>
      </c>
      <c r="AU44" s="62"/>
      <c r="AV44" s="62">
        <f>AV6+AV31</f>
        <v>0</v>
      </c>
      <c r="AW44" s="62">
        <f>AW6+AW31</f>
        <v>1080000</v>
      </c>
      <c r="AX44" s="62"/>
      <c r="AY44" s="62">
        <f>AY6+AY31</f>
        <v>650000</v>
      </c>
      <c r="AZ44" s="62">
        <f>AZ6+AZ31</f>
        <v>0</v>
      </c>
      <c r="BA44" s="62"/>
      <c r="BB44" s="62">
        <f>BB6+BB31</f>
        <v>5000000</v>
      </c>
      <c r="BC44" s="62">
        <f>BC6+BC31</f>
        <v>0</v>
      </c>
      <c r="BD44" s="62"/>
      <c r="BE44" s="62">
        <f>BE6+BE31</f>
        <v>81426907</v>
      </c>
      <c r="BF44" s="62">
        <f>BF6+BF31</f>
        <v>0</v>
      </c>
      <c r="BG44" s="62"/>
      <c r="BH44" s="62">
        <f>BH6+BH31</f>
        <v>8300000</v>
      </c>
      <c r="BI44" s="62">
        <f>BI6+BI31</f>
        <v>0</v>
      </c>
      <c r="BJ44" s="62"/>
      <c r="BK44" s="62">
        <f>BK6+BK31</f>
        <v>30381710</v>
      </c>
      <c r="BL44" s="62">
        <f>BL6+BL31</f>
        <v>0</v>
      </c>
      <c r="BM44" s="62"/>
      <c r="BN44" s="62">
        <f>BN6+BN31</f>
        <v>19113372</v>
      </c>
      <c r="BO44" s="62">
        <f>BO6+BO31</f>
        <v>0</v>
      </c>
      <c r="BP44" s="62"/>
      <c r="BQ44" s="62">
        <f>BQ6+BQ31</f>
        <v>700000</v>
      </c>
      <c r="BR44" s="62">
        <f>BR6+BR31</f>
        <v>0</v>
      </c>
      <c r="BS44" s="62"/>
      <c r="BT44" s="62">
        <f>BT6+BT31</f>
        <v>420542653</v>
      </c>
      <c r="BU44" s="62">
        <f>BU6+BU31</f>
        <v>0</v>
      </c>
      <c r="BV44" s="62"/>
      <c r="BW44" s="62">
        <f>BW6+BW31</f>
        <v>4676073</v>
      </c>
      <c r="BX44" s="62">
        <f>BX6+BX31</f>
        <v>0</v>
      </c>
      <c r="BY44" s="62"/>
      <c r="BZ44" s="62">
        <f>BZ6+BZ31</f>
        <v>220817037</v>
      </c>
      <c r="CA44" s="62">
        <f>CA6+CA31</f>
        <v>0</v>
      </c>
      <c r="CB44" s="62"/>
      <c r="CC44" s="62">
        <f>CC6+CC31</f>
        <v>24298830</v>
      </c>
      <c r="CD44" s="62">
        <f>CD6+CD31</f>
        <v>0</v>
      </c>
      <c r="CE44" s="62"/>
      <c r="CF44" s="62">
        <f>CF6+CF31</f>
        <v>1096149777</v>
      </c>
      <c r="CG44" s="62">
        <f>CG6+CG31</f>
        <v>0</v>
      </c>
      <c r="CH44" s="62"/>
      <c r="CI44" s="62">
        <f>CI6+CI31</f>
        <v>25533754</v>
      </c>
      <c r="CJ44" s="62">
        <f>CJ6+CJ31</f>
        <v>0</v>
      </c>
      <c r="CK44" s="62"/>
      <c r="CL44" s="62">
        <f>CL6+CL31</f>
        <v>1145200</v>
      </c>
      <c r="CM44" s="62">
        <f>CM6+CM31</f>
        <v>0</v>
      </c>
      <c r="CN44" s="62"/>
      <c r="CO44" s="62">
        <f>CO6+CO31</f>
        <v>171115527</v>
      </c>
      <c r="CP44" s="62">
        <f>CP6+CP31</f>
        <v>0</v>
      </c>
      <c r="CQ44" s="62"/>
      <c r="CR44" s="62">
        <f>CR6+CR31</f>
        <v>3500000</v>
      </c>
      <c r="CS44" s="62">
        <f>CS6+CS31</f>
        <v>0</v>
      </c>
      <c r="CT44" s="62"/>
      <c r="CU44" s="62">
        <f>CU6+CU31</f>
        <v>6840280</v>
      </c>
      <c r="CV44" s="62">
        <f>CV6+CV31</f>
        <v>0</v>
      </c>
      <c r="CW44" s="62"/>
      <c r="CX44" s="62">
        <f>CX6+CX31</f>
        <v>8749179</v>
      </c>
      <c r="CY44" s="62">
        <f>CY6+CY31</f>
        <v>0</v>
      </c>
      <c r="CZ44" s="62"/>
      <c r="DA44" s="62">
        <f>DA6+DA31</f>
        <v>313818</v>
      </c>
      <c r="DB44" s="62">
        <f>DB6+DB31</f>
        <v>0</v>
      </c>
      <c r="DC44" s="62"/>
      <c r="DD44" s="62">
        <f>DD6+DD31</f>
        <v>1000000</v>
      </c>
      <c r="DE44" s="62">
        <f>DE6+DE31</f>
        <v>0</v>
      </c>
      <c r="DF44" s="62"/>
      <c r="DG44" s="62">
        <f>DG6+DG31</f>
        <v>12968000</v>
      </c>
      <c r="DH44" s="62">
        <f>DH6+DH31</f>
        <v>0</v>
      </c>
      <c r="DI44" s="62"/>
      <c r="DJ44" s="62">
        <f>DJ6+DJ31</f>
        <v>330962</v>
      </c>
      <c r="DK44" s="62">
        <f>DK6+DK31</f>
        <v>0</v>
      </c>
      <c r="DL44" s="62"/>
      <c r="DM44" s="62">
        <f>DM6+DM31</f>
        <v>505000</v>
      </c>
      <c r="DN44" s="62">
        <f>DN6+DN31</f>
        <v>12200000</v>
      </c>
      <c r="DO44" s="62"/>
      <c r="DP44" s="62">
        <f>DP6+DP31</f>
        <v>1600000</v>
      </c>
      <c r="DQ44" s="62">
        <f>DQ6+DQ31</f>
        <v>0</v>
      </c>
      <c r="DR44" s="62"/>
      <c r="DS44" s="62">
        <f>DS6+DS31</f>
        <v>4226287</v>
      </c>
      <c r="DT44" s="62">
        <f>DT6+DT31</f>
        <v>0</v>
      </c>
      <c r="DU44" s="62"/>
      <c r="DV44" s="61">
        <f t="shared" si="8"/>
        <v>2189915155</v>
      </c>
      <c r="DW44" s="61">
        <f t="shared" si="9"/>
        <v>13280000</v>
      </c>
      <c r="DX44" s="62"/>
      <c r="DY44" s="2"/>
      <c r="DZ44" s="2"/>
      <c r="EA44" s="2"/>
    </row>
    <row r="45" spans="1:131">
      <c r="A45" s="32"/>
      <c r="B45" s="63">
        <v>3</v>
      </c>
      <c r="C45" s="54" t="s">
        <v>149</v>
      </c>
      <c r="D45" s="54"/>
      <c r="E45" s="54"/>
      <c r="F45" s="54"/>
      <c r="G45" s="54"/>
      <c r="H45" s="55">
        <f t="shared" si="4"/>
        <v>14411542</v>
      </c>
      <c r="I45" s="55">
        <f t="shared" si="0"/>
        <v>0</v>
      </c>
      <c r="J45" s="64"/>
      <c r="K45" s="64">
        <f>K46+K63+K64</f>
        <v>14411542</v>
      </c>
      <c r="L45" s="64">
        <f>L46+L63+L64</f>
        <v>0</v>
      </c>
      <c r="M45" s="64">
        <f>M46+M63+M64</f>
        <v>0</v>
      </c>
      <c r="N45" s="64"/>
      <c r="O45" s="64">
        <f>O46+O63+O64</f>
        <v>0</v>
      </c>
      <c r="P45" s="64">
        <f>P46+P63+P64</f>
        <v>0</v>
      </c>
      <c r="Q45" s="64"/>
      <c r="R45" s="64">
        <f>R46+R63+R64</f>
        <v>0</v>
      </c>
      <c r="S45" s="64">
        <f>S46+S63+S64</f>
        <v>0</v>
      </c>
      <c r="T45" s="64"/>
      <c r="U45" s="64">
        <f>U46+U63+U64</f>
        <v>0</v>
      </c>
      <c r="V45" s="64">
        <f>V46+V63+V64</f>
        <v>0</v>
      </c>
      <c r="W45" s="64"/>
      <c r="X45" s="64">
        <f>X46+X63+X64</f>
        <v>0</v>
      </c>
      <c r="Y45" s="64">
        <f>Y46+Y63+Y64</f>
        <v>0</v>
      </c>
      <c r="Z45" s="64"/>
      <c r="AA45" s="64">
        <f>AA46+AA63+AA64</f>
        <v>0</v>
      </c>
      <c r="AB45" s="64">
        <f>AB46+AB63+AB64</f>
        <v>0</v>
      </c>
      <c r="AC45" s="64"/>
      <c r="AD45" s="64">
        <f>AD46+AD63+AD64</f>
        <v>0</v>
      </c>
      <c r="AE45" s="64">
        <f>AE46+AE63+AE64</f>
        <v>0</v>
      </c>
      <c r="AF45" s="64"/>
      <c r="AG45" s="64">
        <f>AG46+AG63+AG64</f>
        <v>0</v>
      </c>
      <c r="AH45" s="64">
        <f>AH46+AH63+AH64</f>
        <v>0</v>
      </c>
      <c r="AI45" s="64"/>
      <c r="AJ45" s="64">
        <f>AJ46+AJ63+AJ64</f>
        <v>0</v>
      </c>
      <c r="AK45" s="64">
        <f>AK46+AK63+AK64</f>
        <v>0</v>
      </c>
      <c r="AL45" s="64"/>
      <c r="AM45" s="64">
        <f>AM46+AM63+AM64</f>
        <v>0</v>
      </c>
      <c r="AN45" s="64">
        <f>AN46+AN63+AN64</f>
        <v>0</v>
      </c>
      <c r="AO45" s="64"/>
      <c r="AP45" s="64">
        <f>AP46+AP63+AP64</f>
        <v>0</v>
      </c>
      <c r="AQ45" s="64">
        <f>AQ46+AQ63+AQ64</f>
        <v>0</v>
      </c>
      <c r="AR45" s="64"/>
      <c r="AS45" s="64">
        <f>AS46+AS63+AS64</f>
        <v>0</v>
      </c>
      <c r="AT45" s="64">
        <f>AT46+AT63+AT64</f>
        <v>0</v>
      </c>
      <c r="AU45" s="64"/>
      <c r="AV45" s="64">
        <f>AV46+AV63+AV64</f>
        <v>0</v>
      </c>
      <c r="AW45" s="64">
        <f>AW46+AW63+AW64</f>
        <v>0</v>
      </c>
      <c r="AX45" s="64"/>
      <c r="AY45" s="64">
        <f>AY46+AY63+AY64</f>
        <v>0</v>
      </c>
      <c r="AZ45" s="64">
        <f>AZ46+AZ63+AZ64</f>
        <v>0</v>
      </c>
      <c r="BA45" s="64"/>
      <c r="BB45" s="64">
        <f>BB46+BB63+BB64</f>
        <v>0</v>
      </c>
      <c r="BC45" s="64">
        <f>BC46+BC63+BC64</f>
        <v>0</v>
      </c>
      <c r="BD45" s="64"/>
      <c r="BE45" s="64">
        <f>BE46+BE63+BE64</f>
        <v>0</v>
      </c>
      <c r="BF45" s="64">
        <f>BF46+BF63+BF64</f>
        <v>0</v>
      </c>
      <c r="BG45" s="64"/>
      <c r="BH45" s="64">
        <f>BH46+BH63+BH64</f>
        <v>0</v>
      </c>
      <c r="BI45" s="64">
        <f>BI46+BI63+BI64</f>
        <v>0</v>
      </c>
      <c r="BJ45" s="64"/>
      <c r="BK45" s="64">
        <f>BK46+BK63+BK64</f>
        <v>0</v>
      </c>
      <c r="BL45" s="64">
        <f>BL46+BL63+BL64</f>
        <v>0</v>
      </c>
      <c r="BM45" s="64"/>
      <c r="BN45" s="64">
        <f>BN46+BN63+BN64</f>
        <v>0</v>
      </c>
      <c r="BO45" s="64">
        <f>BO46+BO63+BO64</f>
        <v>0</v>
      </c>
      <c r="BP45" s="64"/>
      <c r="BQ45" s="64">
        <f>BQ46+BQ63+BQ64</f>
        <v>0</v>
      </c>
      <c r="BR45" s="64">
        <f>BR46+BR63+BR64</f>
        <v>0</v>
      </c>
      <c r="BS45" s="64"/>
      <c r="BT45" s="64">
        <f>BT46+BT63+BT64</f>
        <v>0</v>
      </c>
      <c r="BU45" s="64">
        <f>BU46+BU63+BU64</f>
        <v>0</v>
      </c>
      <c r="BV45" s="64"/>
      <c r="BW45" s="64">
        <f>BW46+BW63+BW64</f>
        <v>0</v>
      </c>
      <c r="BX45" s="64">
        <f>BX46+BX63+BX64</f>
        <v>0</v>
      </c>
      <c r="BY45" s="64"/>
      <c r="BZ45" s="64">
        <f>BZ46+BZ63+BZ64</f>
        <v>14411542</v>
      </c>
      <c r="CA45" s="64">
        <f>CA46+CA63+CA64</f>
        <v>0</v>
      </c>
      <c r="CB45" s="64"/>
      <c r="CC45" s="64">
        <f>CC46+CC63+CC64</f>
        <v>0</v>
      </c>
      <c r="CD45" s="64">
        <f>CD46+CD63+CD64</f>
        <v>0</v>
      </c>
      <c r="CE45" s="64"/>
      <c r="CF45" s="64">
        <f>CF46+CF63+CF64</f>
        <v>0</v>
      </c>
      <c r="CG45" s="64">
        <f>CG46+CG63+CG64</f>
        <v>0</v>
      </c>
      <c r="CH45" s="64"/>
      <c r="CI45" s="64">
        <f>CI46+CI63+CI64</f>
        <v>0</v>
      </c>
      <c r="CJ45" s="64">
        <f>CJ46+CJ63+CJ64</f>
        <v>0</v>
      </c>
      <c r="CK45" s="64"/>
      <c r="CL45" s="64">
        <f>CL46+CL63+CL64</f>
        <v>0</v>
      </c>
      <c r="CM45" s="64">
        <f>CM46+CM63+CM64</f>
        <v>0</v>
      </c>
      <c r="CN45" s="64"/>
      <c r="CO45" s="64">
        <f>CO46+CO63+CO64</f>
        <v>0</v>
      </c>
      <c r="CP45" s="64">
        <f>CP46+CP63+CP64</f>
        <v>0</v>
      </c>
      <c r="CQ45" s="64"/>
      <c r="CR45" s="64">
        <f>CR46+CR63+CR64</f>
        <v>0</v>
      </c>
      <c r="CS45" s="64">
        <f>CS46+CS63+CS64</f>
        <v>0</v>
      </c>
      <c r="CT45" s="64"/>
      <c r="CU45" s="64">
        <f>CU46+CU63+CU64</f>
        <v>0</v>
      </c>
      <c r="CV45" s="64">
        <f>CV46+CV63+CV64</f>
        <v>0</v>
      </c>
      <c r="CW45" s="64"/>
      <c r="CX45" s="64">
        <f>CX46+CX63+CX64</f>
        <v>0</v>
      </c>
      <c r="CY45" s="64">
        <f>CY46+CY63+CY64</f>
        <v>0</v>
      </c>
      <c r="CZ45" s="64"/>
      <c r="DA45" s="64">
        <f>DA46+DA63+DA64</f>
        <v>0</v>
      </c>
      <c r="DB45" s="64">
        <f>DB46+DB63+DB64</f>
        <v>0</v>
      </c>
      <c r="DC45" s="64"/>
      <c r="DD45" s="64">
        <f>DD46+DD63+DD64</f>
        <v>0</v>
      </c>
      <c r="DE45" s="64">
        <f>DE46+DE63+DE64</f>
        <v>0</v>
      </c>
      <c r="DF45" s="64"/>
      <c r="DG45" s="64">
        <f>DG46+DG63+DG64</f>
        <v>0</v>
      </c>
      <c r="DH45" s="64">
        <f>DH46+DH63+DH64</f>
        <v>0</v>
      </c>
      <c r="DI45" s="64"/>
      <c r="DJ45" s="64">
        <f>DJ46+DJ63+DJ64</f>
        <v>0</v>
      </c>
      <c r="DK45" s="64">
        <f>DK46+DK63+DK64</f>
        <v>0</v>
      </c>
      <c r="DL45" s="64"/>
      <c r="DM45" s="64">
        <f>DM46+DM63+DM64</f>
        <v>0</v>
      </c>
      <c r="DN45" s="64">
        <f>DN46+DN63+DN64</f>
        <v>0</v>
      </c>
      <c r="DO45" s="64"/>
      <c r="DP45" s="64">
        <f>DP46+DP63+DP64</f>
        <v>0</v>
      </c>
      <c r="DQ45" s="64">
        <f>DQ46+DQ63+DQ64</f>
        <v>0</v>
      </c>
      <c r="DR45" s="64"/>
      <c r="DS45" s="64">
        <f>DS46+DS63+DS64</f>
        <v>0</v>
      </c>
      <c r="DT45" s="64">
        <f>DT46+DT63+DT64</f>
        <v>0</v>
      </c>
      <c r="DU45" s="64"/>
      <c r="DV45" s="55">
        <f t="shared" si="8"/>
        <v>14411542</v>
      </c>
      <c r="DW45" s="55">
        <f t="shared" si="9"/>
        <v>0</v>
      </c>
      <c r="DX45" s="64"/>
      <c r="DY45" s="58"/>
      <c r="DZ45" s="58"/>
      <c r="EA45" s="58"/>
    </row>
    <row r="46" spans="1:131">
      <c r="A46" s="32"/>
      <c r="B46" s="32"/>
      <c r="C46" s="27">
        <v>1</v>
      </c>
      <c r="D46" s="26" t="s">
        <v>150</v>
      </c>
      <c r="E46" s="65"/>
      <c r="F46" s="65"/>
      <c r="G46" s="28" t="s">
        <v>151</v>
      </c>
      <c r="H46" s="29">
        <f t="shared" si="4"/>
        <v>14411542</v>
      </c>
      <c r="I46" s="29">
        <f t="shared" si="0"/>
        <v>0</v>
      </c>
      <c r="J46" s="29">
        <f t="shared" ref="J46:J69" si="10">SUMIF($N$5:$DX$5,"Államigazgatási feladatok",N46:DX46)</f>
        <v>0</v>
      </c>
      <c r="K46" s="30">
        <f t="shared" ref="K46:K69" si="11">SUM(H46:J46)</f>
        <v>14411542</v>
      </c>
      <c r="L46" s="66">
        <f>L47+L60+L61+L62</f>
        <v>0</v>
      </c>
      <c r="M46" s="66">
        <f>M47+M60+M61+M62</f>
        <v>0</v>
      </c>
      <c r="N46" s="66"/>
      <c r="O46" s="66">
        <f>O47+O60+O61+O62</f>
        <v>0</v>
      </c>
      <c r="P46" s="66">
        <f>P47+P60+P61+P62</f>
        <v>0</v>
      </c>
      <c r="Q46" s="66"/>
      <c r="R46" s="66">
        <f>R47+R60+R61+R62</f>
        <v>0</v>
      </c>
      <c r="S46" s="66">
        <f>S47+S60+S61+S62</f>
        <v>0</v>
      </c>
      <c r="T46" s="66"/>
      <c r="U46" s="66">
        <f>U47+U60+U61+U62</f>
        <v>0</v>
      </c>
      <c r="V46" s="66">
        <f>V47+V60+V61+V62</f>
        <v>0</v>
      </c>
      <c r="W46" s="66"/>
      <c r="X46" s="66">
        <f>X47+X60+X61+X62</f>
        <v>0</v>
      </c>
      <c r="Y46" s="66">
        <f>Y47+Y60+Y61+Y62</f>
        <v>0</v>
      </c>
      <c r="Z46" s="66"/>
      <c r="AA46" s="66">
        <f>AA47+AA60+AA61+AA62</f>
        <v>0</v>
      </c>
      <c r="AB46" s="66">
        <f>AB47+AB60+AB61+AB62</f>
        <v>0</v>
      </c>
      <c r="AC46" s="66"/>
      <c r="AD46" s="66">
        <f>AD47+AD60+AD61+AD62</f>
        <v>0</v>
      </c>
      <c r="AE46" s="66">
        <f>AE47+AE60+AE61+AE62</f>
        <v>0</v>
      </c>
      <c r="AF46" s="66"/>
      <c r="AG46" s="29">
        <f>AD46+X46+U46</f>
        <v>0</v>
      </c>
      <c r="AH46" s="66">
        <f>AH47+AH60+AH61+AH62</f>
        <v>0</v>
      </c>
      <c r="AI46" s="66"/>
      <c r="AJ46" s="66">
        <f>AJ47+AJ60+AJ61+AJ62</f>
        <v>0</v>
      </c>
      <c r="AK46" s="66">
        <f>AK47+AK60+AK61+AK62</f>
        <v>0</v>
      </c>
      <c r="AL46" s="66"/>
      <c r="AM46" s="66">
        <f>AM47+AM60+AM61+AM62</f>
        <v>0</v>
      </c>
      <c r="AN46" s="66">
        <f>AN47+AN60+AN61+AN62</f>
        <v>0</v>
      </c>
      <c r="AO46" s="66"/>
      <c r="AP46" s="66">
        <f>AP47+AP60+AP61+AP62</f>
        <v>0</v>
      </c>
      <c r="AQ46" s="66">
        <f>AQ47+AQ60+AQ61+AQ62</f>
        <v>0</v>
      </c>
      <c r="AR46" s="66"/>
      <c r="AS46" s="66">
        <f>AS47+AS60+AS61+AS62</f>
        <v>0</v>
      </c>
      <c r="AT46" s="66">
        <f>AT47+AT60+AT61+AT62</f>
        <v>0</v>
      </c>
      <c r="AU46" s="66"/>
      <c r="AV46" s="66">
        <f>AV47+AV60+AV61+AV62</f>
        <v>0</v>
      </c>
      <c r="AW46" s="66">
        <f>AW47+AW60+AW61+AW62</f>
        <v>0</v>
      </c>
      <c r="AX46" s="66"/>
      <c r="AY46" s="66">
        <f>AY47+AY60+AY61+AY62</f>
        <v>0</v>
      </c>
      <c r="AZ46" s="66">
        <f>AZ47+AZ60+AZ61+AZ62</f>
        <v>0</v>
      </c>
      <c r="BA46" s="66"/>
      <c r="BB46" s="66">
        <f>BB47+BB60+BB61+BB62</f>
        <v>0</v>
      </c>
      <c r="BC46" s="66">
        <f>BC47+BC60+BC61+BC62</f>
        <v>0</v>
      </c>
      <c r="BD46" s="66"/>
      <c r="BE46" s="66">
        <f>BE47+BE60+BE61+BE62</f>
        <v>0</v>
      </c>
      <c r="BF46" s="66">
        <f>BF47+BF60+BF61+BF62</f>
        <v>0</v>
      </c>
      <c r="BG46" s="66"/>
      <c r="BH46" s="66">
        <f>BH47+BH60+BH61+BH62</f>
        <v>0</v>
      </c>
      <c r="BI46" s="66">
        <f>BI47+BI60+BI61+BI62</f>
        <v>0</v>
      </c>
      <c r="BJ46" s="66"/>
      <c r="BK46" s="66">
        <f>BK47+BK60+BK61+BK62</f>
        <v>0</v>
      </c>
      <c r="BL46" s="66">
        <f>BL47+BL60+BL61+BL62</f>
        <v>0</v>
      </c>
      <c r="BM46" s="66"/>
      <c r="BN46" s="66">
        <f>BN47+BN60+BN61+BN62</f>
        <v>0</v>
      </c>
      <c r="BO46" s="66">
        <f>BO47+BO60+BO61+BO62</f>
        <v>0</v>
      </c>
      <c r="BP46" s="66"/>
      <c r="BQ46" s="66">
        <f>BQ47+BQ60+BQ61+BQ62</f>
        <v>0</v>
      </c>
      <c r="BR46" s="66">
        <f>BR47+BR60+BR61+BR62</f>
        <v>0</v>
      </c>
      <c r="BS46" s="66"/>
      <c r="BT46" s="66">
        <f>BT47+BT60+BT61+BT62</f>
        <v>0</v>
      </c>
      <c r="BU46" s="66">
        <f>BU47+BU60+BU61+BU62</f>
        <v>0</v>
      </c>
      <c r="BV46" s="66"/>
      <c r="BW46" s="66">
        <f>BW47+BW60+BW61+BW62</f>
        <v>0</v>
      </c>
      <c r="BX46" s="66">
        <f>BX47+BX60+BX61+BX62</f>
        <v>0</v>
      </c>
      <c r="BY46" s="66"/>
      <c r="BZ46" s="66">
        <f>BZ47+BZ60+BZ61+BZ62</f>
        <v>14411542</v>
      </c>
      <c r="CA46" s="66">
        <f>CA47+CA60+CA61+CA62</f>
        <v>0</v>
      </c>
      <c r="CB46" s="66"/>
      <c r="CC46" s="66">
        <f>CC47+CC60+CC61+CC62</f>
        <v>0</v>
      </c>
      <c r="CD46" s="66">
        <f>CD47+CD60+CD61+CD62</f>
        <v>0</v>
      </c>
      <c r="CE46" s="66"/>
      <c r="CF46" s="66">
        <f>CF47+CF60+CF61+CF62</f>
        <v>0</v>
      </c>
      <c r="CG46" s="66">
        <f>CG47+CG60+CG61+CG62</f>
        <v>0</v>
      </c>
      <c r="CH46" s="66"/>
      <c r="CI46" s="66">
        <f>CI47+CI60+CI61+CI62</f>
        <v>0</v>
      </c>
      <c r="CJ46" s="66">
        <f>CJ47+CJ60+CJ61+CJ62</f>
        <v>0</v>
      </c>
      <c r="CK46" s="66"/>
      <c r="CL46" s="66">
        <f>CL47+CL60+CL61+CL62</f>
        <v>0</v>
      </c>
      <c r="CM46" s="66">
        <f>CM47+CM60+CM61+CM62</f>
        <v>0</v>
      </c>
      <c r="CN46" s="66"/>
      <c r="CO46" s="66">
        <f>CO47+CO60+CO61+CO62</f>
        <v>0</v>
      </c>
      <c r="CP46" s="66">
        <f>CP47+CP60+CP61+CP62</f>
        <v>0</v>
      </c>
      <c r="CQ46" s="66"/>
      <c r="CR46" s="66">
        <f>CR47+CR60+CR61+CR62</f>
        <v>0</v>
      </c>
      <c r="CS46" s="66">
        <f>CS47+CS60+CS61+CS62</f>
        <v>0</v>
      </c>
      <c r="CT46" s="66"/>
      <c r="CU46" s="66">
        <f>CU47+CU60+CU61+CU62</f>
        <v>0</v>
      </c>
      <c r="CV46" s="66">
        <f>CV47+CV60+CV61+CV62</f>
        <v>0</v>
      </c>
      <c r="CW46" s="66"/>
      <c r="CX46" s="66">
        <f>CX47+CX60+CX61+CX62</f>
        <v>0</v>
      </c>
      <c r="CY46" s="66">
        <f>CY47+CY60+CY61+CY62</f>
        <v>0</v>
      </c>
      <c r="CZ46" s="66"/>
      <c r="DA46" s="66">
        <f>DA47+DA60+DA61+DA62</f>
        <v>0</v>
      </c>
      <c r="DB46" s="66">
        <f>DB47+DB60+DB61+DB62</f>
        <v>0</v>
      </c>
      <c r="DC46" s="66"/>
      <c r="DD46" s="66">
        <f>DD47+DD60+DD61+DD62</f>
        <v>0</v>
      </c>
      <c r="DE46" s="66">
        <f>DE47+DE60+DE61+DE62</f>
        <v>0</v>
      </c>
      <c r="DF46" s="66"/>
      <c r="DG46" s="66">
        <f>DG47+DG60+DG61+DG62</f>
        <v>0</v>
      </c>
      <c r="DH46" s="66">
        <f>DH47+DH60+DH61+DH62</f>
        <v>0</v>
      </c>
      <c r="DI46" s="66"/>
      <c r="DJ46" s="66">
        <f>DJ47+DJ60+DJ61+DJ62</f>
        <v>0</v>
      </c>
      <c r="DK46" s="66">
        <f>DK47+DK60+DK61+DK62</f>
        <v>0</v>
      </c>
      <c r="DL46" s="66"/>
      <c r="DM46" s="66">
        <f>DM47+DM60+DM61+DM62</f>
        <v>0</v>
      </c>
      <c r="DN46" s="66">
        <f>DN47+DN60+DN61+DN62</f>
        <v>0</v>
      </c>
      <c r="DO46" s="66"/>
      <c r="DP46" s="66">
        <f>DP47+DP60+DP61+DP62</f>
        <v>0</v>
      </c>
      <c r="DQ46" s="66">
        <f>DQ47+DQ60+DQ61+DQ62</f>
        <v>0</v>
      </c>
      <c r="DR46" s="66"/>
      <c r="DS46" s="66">
        <f>DS47+DS60+DS61+DS62</f>
        <v>0</v>
      </c>
      <c r="DT46" s="66">
        <f>DT47+DT60+DT61+DT62</f>
        <v>0</v>
      </c>
      <c r="DU46" s="66"/>
      <c r="DV46" s="29">
        <f t="shared" si="8"/>
        <v>14411542</v>
      </c>
      <c r="DW46" s="29">
        <f t="shared" si="9"/>
        <v>0</v>
      </c>
      <c r="DX46" s="66"/>
      <c r="DY46" s="58"/>
      <c r="DZ46" s="58"/>
      <c r="EA46" s="58"/>
    </row>
    <row r="47" spans="1:131">
      <c r="A47" s="32"/>
      <c r="B47" s="32"/>
      <c r="C47" s="49"/>
      <c r="D47" s="43">
        <v>1</v>
      </c>
      <c r="E47" s="42" t="s">
        <v>152</v>
      </c>
      <c r="F47" s="42"/>
      <c r="G47" s="42" t="s">
        <v>153</v>
      </c>
      <c r="H47" s="37">
        <f t="shared" si="4"/>
        <v>0</v>
      </c>
      <c r="I47" s="37">
        <f t="shared" si="0"/>
        <v>0</v>
      </c>
      <c r="J47" s="37">
        <f t="shared" si="10"/>
        <v>0</v>
      </c>
      <c r="K47" s="38">
        <f t="shared" si="11"/>
        <v>0</v>
      </c>
      <c r="L47" s="67">
        <f>SUM(L48:L59)</f>
        <v>0</v>
      </c>
      <c r="M47" s="67">
        <f>SUM(M48:M59)</f>
        <v>0</v>
      </c>
      <c r="N47" s="67"/>
      <c r="O47" s="67">
        <f>SUM(O48:O59)</f>
        <v>0</v>
      </c>
      <c r="P47" s="67">
        <f>SUM(P48:P59)</f>
        <v>0</v>
      </c>
      <c r="Q47" s="67"/>
      <c r="R47" s="67">
        <f>SUM(R48:R59)</f>
        <v>0</v>
      </c>
      <c r="S47" s="67">
        <f>SUM(S48:S59)</f>
        <v>0</v>
      </c>
      <c r="T47" s="67"/>
      <c r="U47" s="67">
        <f>SUM(U48:U59)</f>
        <v>0</v>
      </c>
      <c r="V47" s="67">
        <f>SUM(V48:V59)</f>
        <v>0</v>
      </c>
      <c r="W47" s="67"/>
      <c r="X47" s="67">
        <f>SUM(X48:X59)</f>
        <v>0</v>
      </c>
      <c r="Y47" s="67">
        <f>SUM(Y48:Y59)</f>
        <v>0</v>
      </c>
      <c r="Z47" s="67"/>
      <c r="AA47" s="67">
        <f>SUM(AA48:AA59)</f>
        <v>0</v>
      </c>
      <c r="AB47" s="67">
        <f>SUM(AB48:AB59)</f>
        <v>0</v>
      </c>
      <c r="AC47" s="67"/>
      <c r="AD47" s="67">
        <f>SUM(AD48:AD59)</f>
        <v>0</v>
      </c>
      <c r="AE47" s="67">
        <f>SUM(AE48:AE59)</f>
        <v>0</v>
      </c>
      <c r="AF47" s="67"/>
      <c r="AG47" s="67">
        <f>SUM(AG48:AG59)</f>
        <v>0</v>
      </c>
      <c r="AH47" s="67">
        <f>SUM(AH48:AH59)</f>
        <v>0</v>
      </c>
      <c r="AI47" s="67"/>
      <c r="AJ47" s="67">
        <f>SUM(AJ48:AJ59)</f>
        <v>0</v>
      </c>
      <c r="AK47" s="67">
        <f>SUM(AK48:AK59)</f>
        <v>0</v>
      </c>
      <c r="AL47" s="67"/>
      <c r="AM47" s="67">
        <f>SUM(AM48:AM59)</f>
        <v>0</v>
      </c>
      <c r="AN47" s="67">
        <f>SUM(AN48:AN59)</f>
        <v>0</v>
      </c>
      <c r="AO47" s="67"/>
      <c r="AP47" s="67">
        <f>SUM(AP48:AP59)</f>
        <v>0</v>
      </c>
      <c r="AQ47" s="67">
        <f>SUM(AQ48:AQ59)</f>
        <v>0</v>
      </c>
      <c r="AR47" s="67"/>
      <c r="AS47" s="67">
        <f>SUM(AS48:AS59)</f>
        <v>0</v>
      </c>
      <c r="AT47" s="67">
        <f>SUM(AT48:AT59)</f>
        <v>0</v>
      </c>
      <c r="AU47" s="67"/>
      <c r="AV47" s="67">
        <f>SUM(AV48:AV59)</f>
        <v>0</v>
      </c>
      <c r="AW47" s="67">
        <f>SUM(AW48:AW59)</f>
        <v>0</v>
      </c>
      <c r="AX47" s="67"/>
      <c r="AY47" s="67">
        <f>SUM(AY48:AY59)</f>
        <v>0</v>
      </c>
      <c r="AZ47" s="67">
        <f>SUM(AZ48:AZ59)</f>
        <v>0</v>
      </c>
      <c r="BA47" s="67"/>
      <c r="BB47" s="67">
        <f>SUM(BB48:BB59)</f>
        <v>0</v>
      </c>
      <c r="BC47" s="67">
        <f>SUM(BC48:BC59)</f>
        <v>0</v>
      </c>
      <c r="BD47" s="67"/>
      <c r="BE47" s="67">
        <f>SUM(BE48:BE59)</f>
        <v>0</v>
      </c>
      <c r="BF47" s="67">
        <f>SUM(BF48:BF59)</f>
        <v>0</v>
      </c>
      <c r="BG47" s="67"/>
      <c r="BH47" s="67">
        <f>SUM(BH48:BH59)</f>
        <v>0</v>
      </c>
      <c r="BI47" s="67">
        <f>SUM(BI48:BI59)</f>
        <v>0</v>
      </c>
      <c r="BJ47" s="67"/>
      <c r="BK47" s="67">
        <f>SUM(BK48:BK59)</f>
        <v>0</v>
      </c>
      <c r="BL47" s="67">
        <f>SUM(BL48:BL59)</f>
        <v>0</v>
      </c>
      <c r="BM47" s="67"/>
      <c r="BN47" s="67">
        <f>SUM(BN48:BN59)</f>
        <v>0</v>
      </c>
      <c r="BO47" s="67">
        <f>SUM(BO48:BO59)</f>
        <v>0</v>
      </c>
      <c r="BP47" s="67"/>
      <c r="BQ47" s="67">
        <f>SUM(BQ48:BQ59)</f>
        <v>0</v>
      </c>
      <c r="BR47" s="67">
        <f>SUM(BR48:BR59)</f>
        <v>0</v>
      </c>
      <c r="BS47" s="67"/>
      <c r="BT47" s="67">
        <f>SUM(BT48:BT59)</f>
        <v>0</v>
      </c>
      <c r="BU47" s="67">
        <f>SUM(BU48:BU59)</f>
        <v>0</v>
      </c>
      <c r="BV47" s="67"/>
      <c r="BW47" s="67">
        <f>SUM(BW48:BW59)</f>
        <v>0</v>
      </c>
      <c r="BX47" s="67">
        <f>SUM(BX48:BX59)</f>
        <v>0</v>
      </c>
      <c r="BY47" s="67"/>
      <c r="BZ47" s="67">
        <f>SUM(BZ48:BZ59)</f>
        <v>0</v>
      </c>
      <c r="CA47" s="67">
        <f>SUM(CA48:CA59)</f>
        <v>0</v>
      </c>
      <c r="CB47" s="67"/>
      <c r="CC47" s="67">
        <f>SUM(CC48:CC59)</f>
        <v>0</v>
      </c>
      <c r="CD47" s="67">
        <f>SUM(CD48:CD59)</f>
        <v>0</v>
      </c>
      <c r="CE47" s="67"/>
      <c r="CF47" s="67">
        <f>SUM(CF48:CF59)</f>
        <v>0</v>
      </c>
      <c r="CG47" s="67">
        <f>SUM(CG48:CG59)</f>
        <v>0</v>
      </c>
      <c r="CH47" s="67"/>
      <c r="CI47" s="67">
        <f>SUM(CI48:CI59)</f>
        <v>0</v>
      </c>
      <c r="CJ47" s="67">
        <f>SUM(CJ48:CJ59)</f>
        <v>0</v>
      </c>
      <c r="CK47" s="67"/>
      <c r="CL47" s="67">
        <f>SUM(CL48:CL59)</f>
        <v>0</v>
      </c>
      <c r="CM47" s="67">
        <f>SUM(CM48:CM59)</f>
        <v>0</v>
      </c>
      <c r="CN47" s="67"/>
      <c r="CO47" s="67">
        <f>SUM(CO48:CO59)</f>
        <v>0</v>
      </c>
      <c r="CP47" s="67">
        <f>SUM(CP48:CP59)</f>
        <v>0</v>
      </c>
      <c r="CQ47" s="67"/>
      <c r="CR47" s="67">
        <f>SUM(CR48:CR59)</f>
        <v>0</v>
      </c>
      <c r="CS47" s="67">
        <f>SUM(CS48:CS59)</f>
        <v>0</v>
      </c>
      <c r="CT47" s="67"/>
      <c r="CU47" s="67">
        <f>SUM(CU48:CU59)</f>
        <v>0</v>
      </c>
      <c r="CV47" s="67">
        <f>SUM(CV48:CV59)</f>
        <v>0</v>
      </c>
      <c r="CW47" s="67"/>
      <c r="CX47" s="67">
        <f>SUM(CX48:CX59)</f>
        <v>0</v>
      </c>
      <c r="CY47" s="67">
        <f>SUM(CY48:CY59)</f>
        <v>0</v>
      </c>
      <c r="CZ47" s="67"/>
      <c r="DA47" s="67">
        <f>SUM(DA48:DA59)</f>
        <v>0</v>
      </c>
      <c r="DB47" s="67">
        <f>SUM(DB48:DB59)</f>
        <v>0</v>
      </c>
      <c r="DC47" s="67"/>
      <c r="DD47" s="67">
        <f>SUM(DD48:DD59)</f>
        <v>0</v>
      </c>
      <c r="DE47" s="67">
        <f>SUM(DE48:DE59)</f>
        <v>0</v>
      </c>
      <c r="DF47" s="67"/>
      <c r="DG47" s="67">
        <f>SUM(DG48:DG59)</f>
        <v>0</v>
      </c>
      <c r="DH47" s="67">
        <f>SUM(DH48:DH59)</f>
        <v>0</v>
      </c>
      <c r="DI47" s="67"/>
      <c r="DJ47" s="67">
        <f>SUM(DJ48:DJ59)</f>
        <v>0</v>
      </c>
      <c r="DK47" s="67">
        <f>SUM(DK48:DK59)</f>
        <v>0</v>
      </c>
      <c r="DL47" s="67"/>
      <c r="DM47" s="67">
        <f>SUM(DM48:DM59)</f>
        <v>0</v>
      </c>
      <c r="DN47" s="67">
        <f>SUM(DN48:DN59)</f>
        <v>0</v>
      </c>
      <c r="DO47" s="67"/>
      <c r="DP47" s="67">
        <f>SUM(DP48:DP59)</f>
        <v>0</v>
      </c>
      <c r="DQ47" s="67">
        <f>SUM(DQ48:DQ59)</f>
        <v>0</v>
      </c>
      <c r="DR47" s="67"/>
      <c r="DS47" s="67">
        <f>SUM(DS48:DS59)</f>
        <v>0</v>
      </c>
      <c r="DT47" s="67">
        <f>SUM(DT48:DT59)</f>
        <v>0</v>
      </c>
      <c r="DU47" s="67"/>
      <c r="DV47" s="37">
        <f t="shared" si="8"/>
        <v>0</v>
      </c>
      <c r="DW47" s="37">
        <f t="shared" si="9"/>
        <v>0</v>
      </c>
      <c r="DX47" s="67"/>
      <c r="DY47" s="68"/>
      <c r="DZ47" s="68"/>
      <c r="EA47" s="68"/>
    </row>
    <row r="48" spans="1:131">
      <c r="A48" s="32"/>
      <c r="B48" s="32"/>
      <c r="C48" s="49"/>
      <c r="D48" s="52"/>
      <c r="E48" s="43">
        <v>1</v>
      </c>
      <c r="F48" s="42" t="s">
        <v>154</v>
      </c>
      <c r="G48" s="42" t="s">
        <v>155</v>
      </c>
      <c r="H48" s="37">
        <f t="shared" si="4"/>
        <v>0</v>
      </c>
      <c r="I48" s="37">
        <f t="shared" si="0"/>
        <v>0</v>
      </c>
      <c r="J48" s="37">
        <f t="shared" si="10"/>
        <v>0</v>
      </c>
      <c r="K48" s="38">
        <f t="shared" si="11"/>
        <v>0</v>
      </c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37">
        <f t="shared" si="8"/>
        <v>0</v>
      </c>
      <c r="DW48" s="37">
        <f t="shared" si="9"/>
        <v>0</v>
      </c>
      <c r="DX48" s="45"/>
      <c r="DY48" s="2"/>
      <c r="DZ48" s="2"/>
      <c r="EA48" s="2"/>
    </row>
    <row r="49" spans="1:131">
      <c r="A49" s="32"/>
      <c r="B49" s="32"/>
      <c r="C49" s="49"/>
      <c r="D49" s="52"/>
      <c r="E49" s="43">
        <v>2</v>
      </c>
      <c r="F49" s="42" t="s">
        <v>156</v>
      </c>
      <c r="G49" s="42" t="s">
        <v>157</v>
      </c>
      <c r="H49" s="37">
        <f t="shared" si="4"/>
        <v>0</v>
      </c>
      <c r="I49" s="37">
        <f t="shared" si="0"/>
        <v>0</v>
      </c>
      <c r="J49" s="37">
        <f t="shared" si="10"/>
        <v>0</v>
      </c>
      <c r="K49" s="38">
        <f t="shared" si="11"/>
        <v>0</v>
      </c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37">
        <f t="shared" si="8"/>
        <v>0</v>
      </c>
      <c r="DW49" s="37">
        <f t="shared" si="9"/>
        <v>0</v>
      </c>
      <c r="DX49" s="45"/>
      <c r="DY49" s="58"/>
      <c r="DZ49" s="58"/>
      <c r="EA49" s="58"/>
    </row>
    <row r="50" spans="1:131">
      <c r="A50" s="32"/>
      <c r="B50" s="32"/>
      <c r="C50" s="49"/>
      <c r="D50" s="52"/>
      <c r="E50" s="69"/>
      <c r="F50" s="70" t="s">
        <v>158</v>
      </c>
      <c r="G50" s="70"/>
      <c r="H50" s="37">
        <f t="shared" si="4"/>
        <v>0</v>
      </c>
      <c r="I50" s="37">
        <f t="shared" si="0"/>
        <v>0</v>
      </c>
      <c r="J50" s="37">
        <f t="shared" si="10"/>
        <v>0</v>
      </c>
      <c r="K50" s="38">
        <f t="shared" si="11"/>
        <v>0</v>
      </c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37">
        <f t="shared" si="8"/>
        <v>0</v>
      </c>
      <c r="DW50" s="37">
        <f t="shared" si="9"/>
        <v>0</v>
      </c>
      <c r="DX50" s="67"/>
      <c r="DY50" s="58"/>
      <c r="DZ50" s="58"/>
      <c r="EA50" s="58"/>
    </row>
    <row r="51" spans="1:131">
      <c r="A51" s="32"/>
      <c r="B51" s="32"/>
      <c r="C51" s="49"/>
      <c r="D51" s="52"/>
      <c r="E51" s="69"/>
      <c r="F51" s="32"/>
      <c r="G51" s="32"/>
      <c r="H51" s="37">
        <f t="shared" si="4"/>
        <v>0</v>
      </c>
      <c r="I51" s="37">
        <f t="shared" si="0"/>
        <v>0</v>
      </c>
      <c r="J51" s="37">
        <f t="shared" si="10"/>
        <v>0</v>
      </c>
      <c r="K51" s="38">
        <f t="shared" si="11"/>
        <v>0</v>
      </c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37">
        <f t="shared" si="8"/>
        <v>0</v>
      </c>
      <c r="DW51" s="37">
        <f t="shared" si="9"/>
        <v>0</v>
      </c>
      <c r="DX51" s="71"/>
      <c r="DY51" s="58"/>
      <c r="DZ51" s="58"/>
      <c r="EA51" s="58"/>
    </row>
    <row r="52" spans="1:131">
      <c r="A52" s="32"/>
      <c r="B52" s="32"/>
      <c r="C52" s="49"/>
      <c r="D52" s="52"/>
      <c r="E52" s="69"/>
      <c r="F52" s="32"/>
      <c r="G52" s="32"/>
      <c r="H52" s="37">
        <f t="shared" si="4"/>
        <v>0</v>
      </c>
      <c r="I52" s="37">
        <f t="shared" si="0"/>
        <v>0</v>
      </c>
      <c r="J52" s="37">
        <f t="shared" si="10"/>
        <v>0</v>
      </c>
      <c r="K52" s="38">
        <f t="shared" si="11"/>
        <v>0</v>
      </c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37">
        <f t="shared" si="8"/>
        <v>0</v>
      </c>
      <c r="DW52" s="37">
        <f t="shared" si="9"/>
        <v>0</v>
      </c>
      <c r="DX52" s="71"/>
      <c r="DY52" s="58"/>
      <c r="DZ52" s="58"/>
      <c r="EA52" s="58"/>
    </row>
    <row r="53" spans="1:131">
      <c r="A53" s="32"/>
      <c r="B53" s="32"/>
      <c r="C53" s="49"/>
      <c r="D53" s="52"/>
      <c r="E53" s="69"/>
      <c r="F53" s="32"/>
      <c r="G53" s="32"/>
      <c r="H53" s="37">
        <f t="shared" si="4"/>
        <v>0</v>
      </c>
      <c r="I53" s="37">
        <f t="shared" si="0"/>
        <v>0</v>
      </c>
      <c r="J53" s="37">
        <f t="shared" si="10"/>
        <v>0</v>
      </c>
      <c r="K53" s="38">
        <f t="shared" si="11"/>
        <v>0</v>
      </c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37">
        <f t="shared" si="8"/>
        <v>0</v>
      </c>
      <c r="DW53" s="37">
        <f t="shared" si="9"/>
        <v>0</v>
      </c>
      <c r="DX53" s="71"/>
      <c r="DY53" s="58"/>
      <c r="DZ53" s="58"/>
      <c r="EA53" s="58"/>
    </row>
    <row r="54" spans="1:131">
      <c r="A54" s="32"/>
      <c r="B54" s="32"/>
      <c r="C54" s="49"/>
      <c r="D54" s="52"/>
      <c r="E54" s="69"/>
      <c r="F54" s="32"/>
      <c r="G54" s="32"/>
      <c r="H54" s="37">
        <f t="shared" si="4"/>
        <v>0</v>
      </c>
      <c r="I54" s="37">
        <f t="shared" si="0"/>
        <v>0</v>
      </c>
      <c r="J54" s="37">
        <f t="shared" si="10"/>
        <v>0</v>
      </c>
      <c r="K54" s="38">
        <f t="shared" si="11"/>
        <v>0</v>
      </c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37">
        <f t="shared" si="8"/>
        <v>0</v>
      </c>
      <c r="DW54" s="37">
        <f t="shared" si="9"/>
        <v>0</v>
      </c>
      <c r="DX54" s="71"/>
      <c r="DY54" s="58"/>
      <c r="DZ54" s="58"/>
      <c r="EA54" s="58"/>
    </row>
    <row r="55" spans="1:131">
      <c r="A55" s="32"/>
      <c r="B55" s="32"/>
      <c r="C55" s="49"/>
      <c r="D55" s="52"/>
      <c r="E55" s="69"/>
      <c r="F55" s="32"/>
      <c r="G55" s="32"/>
      <c r="H55" s="37">
        <f t="shared" si="4"/>
        <v>0</v>
      </c>
      <c r="I55" s="37">
        <f t="shared" si="0"/>
        <v>0</v>
      </c>
      <c r="J55" s="37">
        <f t="shared" si="10"/>
        <v>0</v>
      </c>
      <c r="K55" s="38">
        <f t="shared" si="11"/>
        <v>0</v>
      </c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37">
        <f t="shared" si="8"/>
        <v>0</v>
      </c>
      <c r="DW55" s="37">
        <f t="shared" si="9"/>
        <v>0</v>
      </c>
      <c r="DX55" s="71"/>
      <c r="DY55" s="58"/>
      <c r="DZ55" s="58"/>
      <c r="EA55" s="58"/>
    </row>
    <row r="56" spans="1:131">
      <c r="A56" s="32"/>
      <c r="B56" s="32"/>
      <c r="C56" s="49"/>
      <c r="D56" s="52"/>
      <c r="E56" s="69"/>
      <c r="F56" s="32"/>
      <c r="G56" s="32"/>
      <c r="H56" s="37">
        <f t="shared" si="4"/>
        <v>0</v>
      </c>
      <c r="I56" s="37">
        <f t="shared" si="0"/>
        <v>0</v>
      </c>
      <c r="J56" s="37">
        <f t="shared" si="10"/>
        <v>0</v>
      </c>
      <c r="K56" s="38">
        <f t="shared" si="11"/>
        <v>0</v>
      </c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37">
        <f t="shared" si="8"/>
        <v>0</v>
      </c>
      <c r="DW56" s="37">
        <f t="shared" si="9"/>
        <v>0</v>
      </c>
      <c r="DX56" s="71"/>
      <c r="DY56" s="58"/>
      <c r="DZ56" s="58"/>
      <c r="EA56" s="58"/>
    </row>
    <row r="57" spans="1:131">
      <c r="A57" s="32"/>
      <c r="B57" s="32"/>
      <c r="C57" s="49"/>
      <c r="D57" s="52"/>
      <c r="E57" s="69"/>
      <c r="F57" s="32"/>
      <c r="G57" s="32"/>
      <c r="H57" s="37">
        <f t="shared" si="4"/>
        <v>0</v>
      </c>
      <c r="I57" s="37">
        <f t="shared" si="0"/>
        <v>0</v>
      </c>
      <c r="J57" s="37">
        <f t="shared" si="10"/>
        <v>0</v>
      </c>
      <c r="K57" s="38">
        <f t="shared" si="11"/>
        <v>0</v>
      </c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37">
        <f t="shared" si="8"/>
        <v>0</v>
      </c>
      <c r="DW57" s="37">
        <f t="shared" si="9"/>
        <v>0</v>
      </c>
      <c r="DX57" s="71"/>
      <c r="DY57" s="58"/>
      <c r="DZ57" s="58"/>
      <c r="EA57" s="58"/>
    </row>
    <row r="58" spans="1:131">
      <c r="A58" s="32"/>
      <c r="B58" s="32"/>
      <c r="C58" s="49"/>
      <c r="D58" s="52"/>
      <c r="E58" s="69"/>
      <c r="F58" s="32"/>
      <c r="G58" s="32"/>
      <c r="H58" s="37">
        <f t="shared" si="4"/>
        <v>0</v>
      </c>
      <c r="I58" s="37">
        <f t="shared" si="0"/>
        <v>0</v>
      </c>
      <c r="J58" s="37">
        <f t="shared" si="10"/>
        <v>0</v>
      </c>
      <c r="K58" s="38">
        <f t="shared" si="11"/>
        <v>0</v>
      </c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37">
        <f t="shared" si="8"/>
        <v>0</v>
      </c>
      <c r="DW58" s="37">
        <f t="shared" si="9"/>
        <v>0</v>
      </c>
      <c r="DX58" s="71"/>
      <c r="DY58" s="58"/>
      <c r="DZ58" s="58"/>
      <c r="EA58" s="58"/>
    </row>
    <row r="59" spans="1:131">
      <c r="A59" s="32"/>
      <c r="B59" s="32"/>
      <c r="C59" s="49"/>
      <c r="D59" s="52"/>
      <c r="E59" s="43">
        <v>3</v>
      </c>
      <c r="F59" s="24" t="s">
        <v>159</v>
      </c>
      <c r="G59" s="42" t="s">
        <v>160</v>
      </c>
      <c r="H59" s="37">
        <f t="shared" si="4"/>
        <v>0</v>
      </c>
      <c r="I59" s="37">
        <f t="shared" si="0"/>
        <v>0</v>
      </c>
      <c r="J59" s="37">
        <f t="shared" si="10"/>
        <v>0</v>
      </c>
      <c r="K59" s="38">
        <f t="shared" si="11"/>
        <v>0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37">
        <f t="shared" si="8"/>
        <v>0</v>
      </c>
      <c r="DW59" s="37">
        <f t="shared" si="9"/>
        <v>0</v>
      </c>
      <c r="DX59" s="45"/>
      <c r="DY59" s="58"/>
      <c r="DZ59" s="58"/>
      <c r="EA59" s="58"/>
    </row>
    <row r="60" spans="1:131">
      <c r="A60" s="32"/>
      <c r="B60" s="32"/>
      <c r="C60" s="49"/>
      <c r="D60" s="52">
        <v>2</v>
      </c>
      <c r="E60" s="42" t="s">
        <v>161</v>
      </c>
      <c r="F60" s="70"/>
      <c r="G60" s="70" t="s">
        <v>162</v>
      </c>
      <c r="H60" s="37">
        <f t="shared" si="4"/>
        <v>0</v>
      </c>
      <c r="I60" s="37">
        <f t="shared" si="0"/>
        <v>0</v>
      </c>
      <c r="J60" s="37">
        <f t="shared" si="10"/>
        <v>0</v>
      </c>
      <c r="K60" s="38">
        <f t="shared" si="11"/>
        <v>0</v>
      </c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37">
        <f t="shared" si="8"/>
        <v>0</v>
      </c>
      <c r="DW60" s="37">
        <f t="shared" si="9"/>
        <v>0</v>
      </c>
      <c r="DX60" s="67"/>
      <c r="DY60" s="58"/>
      <c r="DZ60" s="58"/>
      <c r="EA60" s="58"/>
    </row>
    <row r="61" spans="1:131">
      <c r="A61" s="32"/>
      <c r="B61" s="32"/>
      <c r="C61" s="49"/>
      <c r="D61" s="52">
        <v>3</v>
      </c>
      <c r="E61" s="42" t="s">
        <v>163</v>
      </c>
      <c r="F61" s="70"/>
      <c r="G61" s="70" t="s">
        <v>164</v>
      </c>
      <c r="H61" s="37">
        <f t="shared" si="4"/>
        <v>0</v>
      </c>
      <c r="I61" s="37">
        <f t="shared" si="0"/>
        <v>0</v>
      </c>
      <c r="J61" s="37">
        <f t="shared" si="10"/>
        <v>0</v>
      </c>
      <c r="K61" s="38">
        <f t="shared" si="11"/>
        <v>0</v>
      </c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37">
        <f t="shared" si="8"/>
        <v>0</v>
      </c>
      <c r="DW61" s="37">
        <f t="shared" si="9"/>
        <v>0</v>
      </c>
      <c r="DX61" s="67"/>
      <c r="DY61" s="58"/>
      <c r="DZ61" s="58"/>
      <c r="EA61" s="58"/>
    </row>
    <row r="62" spans="1:131">
      <c r="A62" s="32"/>
      <c r="B62" s="32"/>
      <c r="C62" s="49"/>
      <c r="D62" s="52">
        <v>4</v>
      </c>
      <c r="E62" s="42" t="s">
        <v>165</v>
      </c>
      <c r="F62" s="70"/>
      <c r="G62" s="70" t="s">
        <v>166</v>
      </c>
      <c r="H62" s="37">
        <f t="shared" si="4"/>
        <v>14411542</v>
      </c>
      <c r="I62" s="37">
        <f t="shared" si="0"/>
        <v>0</v>
      </c>
      <c r="J62" s="37">
        <f t="shared" si="10"/>
        <v>0</v>
      </c>
      <c r="K62" s="38">
        <f t="shared" si="11"/>
        <v>14411542</v>
      </c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>
        <v>14411542</v>
      </c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37">
        <f t="shared" si="8"/>
        <v>14411542</v>
      </c>
      <c r="DW62" s="37">
        <f t="shared" si="9"/>
        <v>0</v>
      </c>
      <c r="DX62" s="67"/>
      <c r="DY62" s="58"/>
      <c r="DZ62" s="58"/>
      <c r="EA62" s="58"/>
    </row>
    <row r="63" spans="1:131">
      <c r="A63" s="32"/>
      <c r="B63" s="32"/>
      <c r="C63" s="72">
        <v>2</v>
      </c>
      <c r="D63" s="26" t="s">
        <v>167</v>
      </c>
      <c r="E63" s="65"/>
      <c r="F63" s="65"/>
      <c r="G63" s="65" t="s">
        <v>168</v>
      </c>
      <c r="H63" s="29">
        <f t="shared" si="4"/>
        <v>0</v>
      </c>
      <c r="I63" s="29">
        <f t="shared" si="0"/>
        <v>0</v>
      </c>
      <c r="J63" s="29">
        <f t="shared" si="10"/>
        <v>0</v>
      </c>
      <c r="K63" s="30">
        <f t="shared" si="11"/>
        <v>0</v>
      </c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29">
        <f>AD63+X63+U63</f>
        <v>0</v>
      </c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29">
        <f t="shared" si="8"/>
        <v>0</v>
      </c>
      <c r="DW63" s="29">
        <f t="shared" si="9"/>
        <v>0</v>
      </c>
      <c r="DX63" s="66"/>
      <c r="DY63" s="58"/>
      <c r="DZ63" s="58"/>
      <c r="EA63" s="58"/>
    </row>
    <row r="64" spans="1:131">
      <c r="A64" s="32"/>
      <c r="B64" s="32"/>
      <c r="C64" s="72">
        <v>3</v>
      </c>
      <c r="D64" s="33" t="s">
        <v>169</v>
      </c>
      <c r="E64" s="33"/>
      <c r="F64" s="33"/>
      <c r="G64" s="65" t="s">
        <v>170</v>
      </c>
      <c r="H64" s="29">
        <f t="shared" si="4"/>
        <v>0</v>
      </c>
      <c r="I64" s="29">
        <f t="shared" si="0"/>
        <v>0</v>
      </c>
      <c r="J64" s="29">
        <f t="shared" si="10"/>
        <v>0</v>
      </c>
      <c r="K64" s="30">
        <f t="shared" si="11"/>
        <v>0</v>
      </c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29">
        <f>AD64+X64+U64</f>
        <v>0</v>
      </c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29">
        <f t="shared" si="8"/>
        <v>0</v>
      </c>
      <c r="DW64" s="29">
        <f t="shared" si="9"/>
        <v>0</v>
      </c>
      <c r="DX64" s="66"/>
      <c r="DY64" s="58"/>
      <c r="DZ64" s="58"/>
      <c r="EA64" s="58"/>
    </row>
    <row r="65" spans="1:131">
      <c r="A65" s="73" t="s">
        <v>171</v>
      </c>
      <c r="B65" s="73"/>
      <c r="C65" s="73"/>
      <c r="D65" s="73"/>
      <c r="E65" s="73"/>
      <c r="F65" s="73"/>
      <c r="G65" s="73"/>
      <c r="H65" s="61">
        <f t="shared" si="4"/>
        <v>2456634199</v>
      </c>
      <c r="I65" s="61">
        <f t="shared" si="0"/>
        <v>13280000</v>
      </c>
      <c r="J65" s="61">
        <f t="shared" si="10"/>
        <v>0</v>
      </c>
      <c r="K65" s="74">
        <f t="shared" si="11"/>
        <v>2469914199</v>
      </c>
      <c r="L65" s="74">
        <f>L44+L45</f>
        <v>154087964</v>
      </c>
      <c r="M65" s="74">
        <f>M44+M45</f>
        <v>0</v>
      </c>
      <c r="N65" s="74"/>
      <c r="O65" s="74">
        <f>O44+O45</f>
        <v>15713002</v>
      </c>
      <c r="P65" s="74">
        <f>P44+P45</f>
        <v>0</v>
      </c>
      <c r="Q65" s="74"/>
      <c r="R65" s="74">
        <f>R44+R45</f>
        <v>169800966</v>
      </c>
      <c r="S65" s="74">
        <f>S44+S45</f>
        <v>0</v>
      </c>
      <c r="T65" s="74"/>
      <c r="U65" s="74">
        <f>U44+U45</f>
        <v>7302407</v>
      </c>
      <c r="V65" s="74">
        <f>V44+V45</f>
        <v>0</v>
      </c>
      <c r="W65" s="74"/>
      <c r="X65" s="74">
        <f>X44+X45</f>
        <v>47268123</v>
      </c>
      <c r="Y65" s="74">
        <f>Y44+Y45</f>
        <v>0</v>
      </c>
      <c r="Z65" s="74"/>
      <c r="AA65" s="74">
        <f>AA44+AA45</f>
        <v>3667560</v>
      </c>
      <c r="AB65" s="74">
        <f>AB44+AB45</f>
        <v>0</v>
      </c>
      <c r="AC65" s="74"/>
      <c r="AD65" s="74">
        <f>AD44+AD45</f>
        <v>24268446</v>
      </c>
      <c r="AE65" s="74">
        <f>AE44+AE45</f>
        <v>0</v>
      </c>
      <c r="AF65" s="74"/>
      <c r="AG65" s="74">
        <f>AG44+AG45</f>
        <v>82506536</v>
      </c>
      <c r="AH65" s="74">
        <f>AH44+AH45</f>
        <v>0</v>
      </c>
      <c r="AI65" s="74"/>
      <c r="AJ65" s="74">
        <f>AJ44+AJ45</f>
        <v>690000</v>
      </c>
      <c r="AK65" s="74">
        <f>AK44+AK45</f>
        <v>0</v>
      </c>
      <c r="AL65" s="74"/>
      <c r="AM65" s="74">
        <f>AM44+AM45</f>
        <v>690000</v>
      </c>
      <c r="AN65" s="74">
        <f>AN44+AN45</f>
        <v>0</v>
      </c>
      <c r="AO65" s="74"/>
      <c r="AP65" s="74">
        <f>AP44+AP45</f>
        <v>27699198</v>
      </c>
      <c r="AQ65" s="74">
        <f>AQ44+AQ45</f>
        <v>0</v>
      </c>
      <c r="AR65" s="74"/>
      <c r="AS65" s="74">
        <f>AS44+AS45</f>
        <v>10951591</v>
      </c>
      <c r="AT65" s="74">
        <f>AT44+AT45</f>
        <v>0</v>
      </c>
      <c r="AU65" s="74"/>
      <c r="AV65" s="74">
        <f>AV44+AV45</f>
        <v>0</v>
      </c>
      <c r="AW65" s="74">
        <f>AW44+AW45</f>
        <v>1080000</v>
      </c>
      <c r="AX65" s="74"/>
      <c r="AY65" s="74">
        <f>AY44+AY45</f>
        <v>650000</v>
      </c>
      <c r="AZ65" s="74">
        <f>AZ44+AZ45</f>
        <v>0</v>
      </c>
      <c r="BA65" s="74"/>
      <c r="BB65" s="74">
        <f>BB44+BB45</f>
        <v>5000000</v>
      </c>
      <c r="BC65" s="74">
        <f>BC44+BC45</f>
        <v>0</v>
      </c>
      <c r="BD65" s="74"/>
      <c r="BE65" s="74">
        <f>BE44+BE45</f>
        <v>81426907</v>
      </c>
      <c r="BF65" s="74">
        <f>BF44+BF45</f>
        <v>0</v>
      </c>
      <c r="BG65" s="74"/>
      <c r="BH65" s="74">
        <f>BH44+BH45</f>
        <v>8300000</v>
      </c>
      <c r="BI65" s="74">
        <f>BI44+BI45</f>
        <v>0</v>
      </c>
      <c r="BJ65" s="74"/>
      <c r="BK65" s="74">
        <f>BK44+BK45</f>
        <v>30381710</v>
      </c>
      <c r="BL65" s="74">
        <f>BL44+BL45</f>
        <v>0</v>
      </c>
      <c r="BM65" s="74"/>
      <c r="BN65" s="74">
        <f>BN44+BN45</f>
        <v>19113372</v>
      </c>
      <c r="BO65" s="74">
        <f>BO44+BO45</f>
        <v>0</v>
      </c>
      <c r="BP65" s="74"/>
      <c r="BQ65" s="74">
        <f>BQ44+BQ45</f>
        <v>700000</v>
      </c>
      <c r="BR65" s="74">
        <f>BR44+BR45</f>
        <v>0</v>
      </c>
      <c r="BS65" s="74"/>
      <c r="BT65" s="74">
        <f>BT44+BT45</f>
        <v>420542653</v>
      </c>
      <c r="BU65" s="74">
        <f>BU44+BU45</f>
        <v>0</v>
      </c>
      <c r="BV65" s="74"/>
      <c r="BW65" s="74">
        <f>BW44+BW45</f>
        <v>4676073</v>
      </c>
      <c r="BX65" s="74">
        <f>BX44+BX45</f>
        <v>0</v>
      </c>
      <c r="BY65" s="74"/>
      <c r="BZ65" s="74">
        <f>BZ44+BZ45</f>
        <v>235228579</v>
      </c>
      <c r="CA65" s="74">
        <f>CA44+CA45</f>
        <v>0</v>
      </c>
      <c r="CB65" s="74"/>
      <c r="CC65" s="74">
        <f>CC44+CC45</f>
        <v>24298830</v>
      </c>
      <c r="CD65" s="74">
        <f>CD44+CD45</f>
        <v>0</v>
      </c>
      <c r="CE65" s="74"/>
      <c r="CF65" s="74">
        <f>CF44+CF45</f>
        <v>1096149777</v>
      </c>
      <c r="CG65" s="74">
        <f>CG44+CG45</f>
        <v>0</v>
      </c>
      <c r="CH65" s="74"/>
      <c r="CI65" s="74">
        <f>CI44+CI45</f>
        <v>25533754</v>
      </c>
      <c r="CJ65" s="74">
        <f>CJ44+CJ45</f>
        <v>0</v>
      </c>
      <c r="CK65" s="74"/>
      <c r="CL65" s="74">
        <f>CL44+CL45</f>
        <v>1145200</v>
      </c>
      <c r="CM65" s="74">
        <f>CM44+CM45</f>
        <v>0</v>
      </c>
      <c r="CN65" s="74"/>
      <c r="CO65" s="74">
        <f>CO44+CO45</f>
        <v>171115527</v>
      </c>
      <c r="CP65" s="74">
        <f>CP44+CP45</f>
        <v>0</v>
      </c>
      <c r="CQ65" s="74"/>
      <c r="CR65" s="74">
        <f>CR44+CR45</f>
        <v>3500000</v>
      </c>
      <c r="CS65" s="74">
        <f>CS44+CS45</f>
        <v>0</v>
      </c>
      <c r="CT65" s="74"/>
      <c r="CU65" s="74">
        <f>CU44+CU45</f>
        <v>6840280</v>
      </c>
      <c r="CV65" s="74">
        <f>CV44+CV45</f>
        <v>0</v>
      </c>
      <c r="CW65" s="74"/>
      <c r="CX65" s="74">
        <f>CX44+CX45</f>
        <v>8749179</v>
      </c>
      <c r="CY65" s="74">
        <f>CY44+CY45</f>
        <v>0</v>
      </c>
      <c r="CZ65" s="74"/>
      <c r="DA65" s="74">
        <f>DA44+DA45</f>
        <v>313818</v>
      </c>
      <c r="DB65" s="74">
        <f>DB44+DB45</f>
        <v>0</v>
      </c>
      <c r="DC65" s="74"/>
      <c r="DD65" s="74">
        <f>DD44+DD45</f>
        <v>1000000</v>
      </c>
      <c r="DE65" s="74">
        <f>DE44+DE45</f>
        <v>0</v>
      </c>
      <c r="DF65" s="74"/>
      <c r="DG65" s="74">
        <f>DG44+DG45</f>
        <v>12968000</v>
      </c>
      <c r="DH65" s="74">
        <f>DH44+DH45</f>
        <v>0</v>
      </c>
      <c r="DI65" s="74"/>
      <c r="DJ65" s="74">
        <f>DJ44+DJ45</f>
        <v>330962</v>
      </c>
      <c r="DK65" s="74">
        <f>DK44+DK45</f>
        <v>0</v>
      </c>
      <c r="DL65" s="74"/>
      <c r="DM65" s="74">
        <f>DM44+DM45</f>
        <v>505000</v>
      </c>
      <c r="DN65" s="74">
        <f>DN44+DN45</f>
        <v>12200000</v>
      </c>
      <c r="DO65" s="74"/>
      <c r="DP65" s="74">
        <f>DP44+DP45</f>
        <v>1600000</v>
      </c>
      <c r="DQ65" s="74">
        <f>DQ44+DQ45</f>
        <v>0</v>
      </c>
      <c r="DR65" s="74"/>
      <c r="DS65" s="74">
        <f>DS44+DS45</f>
        <v>4226287</v>
      </c>
      <c r="DT65" s="74">
        <f>DT44+DT45</f>
        <v>0</v>
      </c>
      <c r="DU65" s="74"/>
      <c r="DV65" s="61">
        <f t="shared" si="8"/>
        <v>2204326697</v>
      </c>
      <c r="DW65" s="61">
        <f t="shared" si="9"/>
        <v>13280000</v>
      </c>
      <c r="DX65" s="74"/>
      <c r="DY65" s="18"/>
      <c r="DZ65" s="18"/>
      <c r="EA65" s="18"/>
    </row>
    <row r="66" spans="1:131">
      <c r="A66" s="73" t="s">
        <v>172</v>
      </c>
      <c r="B66" s="73"/>
      <c r="C66" s="73"/>
      <c r="D66" s="73"/>
      <c r="E66" s="73"/>
      <c r="F66" s="73"/>
      <c r="G66" s="73"/>
      <c r="H66" s="61">
        <f t="shared" si="4"/>
        <v>0</v>
      </c>
      <c r="I66" s="61">
        <f t="shared" si="0"/>
        <v>0</v>
      </c>
      <c r="J66" s="61">
        <f t="shared" si="10"/>
        <v>0</v>
      </c>
      <c r="K66" s="74">
        <f t="shared" si="11"/>
        <v>0</v>
      </c>
      <c r="L66" s="74">
        <f>L61</f>
        <v>0</v>
      </c>
      <c r="M66" s="74">
        <f>M61</f>
        <v>0</v>
      </c>
      <c r="N66" s="74"/>
      <c r="O66" s="74">
        <f>O61</f>
        <v>0</v>
      </c>
      <c r="P66" s="74">
        <f>P61</f>
        <v>0</v>
      </c>
      <c r="Q66" s="74"/>
      <c r="R66" s="74">
        <f>R61</f>
        <v>0</v>
      </c>
      <c r="S66" s="74">
        <f>S61</f>
        <v>0</v>
      </c>
      <c r="T66" s="74"/>
      <c r="U66" s="74">
        <f>U61</f>
        <v>0</v>
      </c>
      <c r="V66" s="74">
        <f>V61</f>
        <v>0</v>
      </c>
      <c r="W66" s="74"/>
      <c r="X66" s="74">
        <f>X61</f>
        <v>0</v>
      </c>
      <c r="Y66" s="74">
        <f>Y61</f>
        <v>0</v>
      </c>
      <c r="Z66" s="74"/>
      <c r="AA66" s="74">
        <f>AA61</f>
        <v>0</v>
      </c>
      <c r="AB66" s="74">
        <f>AB61</f>
        <v>0</v>
      </c>
      <c r="AC66" s="74"/>
      <c r="AD66" s="74">
        <f>AD61</f>
        <v>0</v>
      </c>
      <c r="AE66" s="74">
        <f>AE61</f>
        <v>0</v>
      </c>
      <c r="AF66" s="74"/>
      <c r="AG66" s="74">
        <f>AG61</f>
        <v>0</v>
      </c>
      <c r="AH66" s="74">
        <f>AH61</f>
        <v>0</v>
      </c>
      <c r="AI66" s="74"/>
      <c r="AJ66" s="74">
        <f>AJ61</f>
        <v>0</v>
      </c>
      <c r="AK66" s="74">
        <f>AK61</f>
        <v>0</v>
      </c>
      <c r="AL66" s="74"/>
      <c r="AM66" s="74">
        <f>AM61</f>
        <v>0</v>
      </c>
      <c r="AN66" s="74">
        <f>AN61</f>
        <v>0</v>
      </c>
      <c r="AO66" s="74"/>
      <c r="AP66" s="74">
        <f>AP61</f>
        <v>0</v>
      </c>
      <c r="AQ66" s="74">
        <f>AQ61</f>
        <v>0</v>
      </c>
      <c r="AR66" s="74"/>
      <c r="AS66" s="74">
        <f>AS61</f>
        <v>0</v>
      </c>
      <c r="AT66" s="74">
        <f>AT61</f>
        <v>0</v>
      </c>
      <c r="AU66" s="74"/>
      <c r="AV66" s="74">
        <f>AV61</f>
        <v>0</v>
      </c>
      <c r="AW66" s="74">
        <f>AW61</f>
        <v>0</v>
      </c>
      <c r="AX66" s="74"/>
      <c r="AY66" s="74">
        <f>AY61</f>
        <v>0</v>
      </c>
      <c r="AZ66" s="74">
        <f>AZ61</f>
        <v>0</v>
      </c>
      <c r="BA66" s="74"/>
      <c r="BB66" s="74">
        <f>BB61</f>
        <v>0</v>
      </c>
      <c r="BC66" s="74">
        <f>BC61</f>
        <v>0</v>
      </c>
      <c r="BD66" s="74"/>
      <c r="BE66" s="74">
        <f>BE61</f>
        <v>0</v>
      </c>
      <c r="BF66" s="74">
        <f>BF61</f>
        <v>0</v>
      </c>
      <c r="BG66" s="74"/>
      <c r="BH66" s="74">
        <f>BH61</f>
        <v>0</v>
      </c>
      <c r="BI66" s="74">
        <f>BI61</f>
        <v>0</v>
      </c>
      <c r="BJ66" s="74"/>
      <c r="BK66" s="74">
        <f>BK61</f>
        <v>0</v>
      </c>
      <c r="BL66" s="74">
        <f>BL61</f>
        <v>0</v>
      </c>
      <c r="BM66" s="74"/>
      <c r="BN66" s="74">
        <f>BN61</f>
        <v>0</v>
      </c>
      <c r="BO66" s="74">
        <f>BO61</f>
        <v>0</v>
      </c>
      <c r="BP66" s="74"/>
      <c r="BQ66" s="74">
        <f>BQ61</f>
        <v>0</v>
      </c>
      <c r="BR66" s="74">
        <f>BR61</f>
        <v>0</v>
      </c>
      <c r="BS66" s="74"/>
      <c r="BT66" s="74">
        <f>BT61</f>
        <v>0</v>
      </c>
      <c r="BU66" s="74">
        <f>BU61</f>
        <v>0</v>
      </c>
      <c r="BV66" s="74"/>
      <c r="BW66" s="74">
        <f>BW61</f>
        <v>0</v>
      </c>
      <c r="BX66" s="74">
        <f>BX61</f>
        <v>0</v>
      </c>
      <c r="BY66" s="74"/>
      <c r="BZ66" s="74">
        <f>BZ61</f>
        <v>0</v>
      </c>
      <c r="CA66" s="74">
        <f>CA61</f>
        <v>0</v>
      </c>
      <c r="CB66" s="74"/>
      <c r="CC66" s="74">
        <f>CC61</f>
        <v>0</v>
      </c>
      <c r="CD66" s="74">
        <f>CD61</f>
        <v>0</v>
      </c>
      <c r="CE66" s="74"/>
      <c r="CF66" s="74">
        <f>CF61</f>
        <v>0</v>
      </c>
      <c r="CG66" s="74">
        <f>CG61</f>
        <v>0</v>
      </c>
      <c r="CH66" s="74"/>
      <c r="CI66" s="74">
        <f>CI61</f>
        <v>0</v>
      </c>
      <c r="CJ66" s="74">
        <f>CJ61</f>
        <v>0</v>
      </c>
      <c r="CK66" s="74"/>
      <c r="CL66" s="74">
        <f>CL61</f>
        <v>0</v>
      </c>
      <c r="CM66" s="74">
        <f>CM61</f>
        <v>0</v>
      </c>
      <c r="CN66" s="74"/>
      <c r="CO66" s="74">
        <f>CO61</f>
        <v>0</v>
      </c>
      <c r="CP66" s="74">
        <f>CP61</f>
        <v>0</v>
      </c>
      <c r="CQ66" s="74"/>
      <c r="CR66" s="74">
        <f>CR61</f>
        <v>0</v>
      </c>
      <c r="CS66" s="74">
        <f>CS61</f>
        <v>0</v>
      </c>
      <c r="CT66" s="74"/>
      <c r="CU66" s="74">
        <f>CU61</f>
        <v>0</v>
      </c>
      <c r="CV66" s="74">
        <f>CV61</f>
        <v>0</v>
      </c>
      <c r="CW66" s="74"/>
      <c r="CX66" s="74">
        <f>CX61</f>
        <v>0</v>
      </c>
      <c r="CY66" s="74">
        <f>CY61</f>
        <v>0</v>
      </c>
      <c r="CZ66" s="74"/>
      <c r="DA66" s="74">
        <f>DA61</f>
        <v>0</v>
      </c>
      <c r="DB66" s="74">
        <f>DB61</f>
        <v>0</v>
      </c>
      <c r="DC66" s="74"/>
      <c r="DD66" s="74">
        <f>DD61</f>
        <v>0</v>
      </c>
      <c r="DE66" s="74">
        <f>DE61</f>
        <v>0</v>
      </c>
      <c r="DF66" s="74"/>
      <c r="DG66" s="74">
        <f>DG61</f>
        <v>0</v>
      </c>
      <c r="DH66" s="74">
        <f>DH61</f>
        <v>0</v>
      </c>
      <c r="DI66" s="74"/>
      <c r="DJ66" s="74">
        <f>DJ61</f>
        <v>0</v>
      </c>
      <c r="DK66" s="74">
        <f>DK61</f>
        <v>0</v>
      </c>
      <c r="DL66" s="74"/>
      <c r="DM66" s="74">
        <f>DM61</f>
        <v>0</v>
      </c>
      <c r="DN66" s="74">
        <f>DN61</f>
        <v>0</v>
      </c>
      <c r="DO66" s="74"/>
      <c r="DP66" s="74">
        <f>DP61</f>
        <v>0</v>
      </c>
      <c r="DQ66" s="74">
        <f>DQ61</f>
        <v>0</v>
      </c>
      <c r="DR66" s="74"/>
      <c r="DS66" s="74">
        <f>DS61</f>
        <v>0</v>
      </c>
      <c r="DT66" s="74">
        <f>DT61</f>
        <v>0</v>
      </c>
      <c r="DU66" s="74"/>
      <c r="DV66" s="61">
        <f t="shared" si="8"/>
        <v>0</v>
      </c>
      <c r="DW66" s="61">
        <f t="shared" si="9"/>
        <v>0</v>
      </c>
      <c r="DX66" s="74"/>
      <c r="DY66" s="18"/>
      <c r="DZ66" s="18"/>
      <c r="EA66" s="18"/>
    </row>
    <row r="67" spans="1:131">
      <c r="A67" s="73" t="s">
        <v>173</v>
      </c>
      <c r="B67" s="73"/>
      <c r="C67" s="73"/>
      <c r="D67" s="73"/>
      <c r="E67" s="73"/>
      <c r="F67" s="73"/>
      <c r="G67" s="73"/>
      <c r="H67" s="61">
        <f t="shared" si="4"/>
        <v>2456634199</v>
      </c>
      <c r="I67" s="61">
        <f t="shared" si="0"/>
        <v>13280000</v>
      </c>
      <c r="J67" s="61">
        <f t="shared" si="10"/>
        <v>0</v>
      </c>
      <c r="K67" s="74">
        <f t="shared" si="11"/>
        <v>2469914199</v>
      </c>
      <c r="L67" s="74">
        <f>L65-L66</f>
        <v>154087964</v>
      </c>
      <c r="M67" s="74">
        <f>M65-M66</f>
        <v>0</v>
      </c>
      <c r="N67" s="74"/>
      <c r="O67" s="74">
        <f>O65-O66</f>
        <v>15713002</v>
      </c>
      <c r="P67" s="74">
        <f>P65-P66</f>
        <v>0</v>
      </c>
      <c r="Q67" s="74"/>
      <c r="R67" s="74">
        <f>R65-R66</f>
        <v>169800966</v>
      </c>
      <c r="S67" s="74">
        <f>S65-S66</f>
        <v>0</v>
      </c>
      <c r="T67" s="74"/>
      <c r="U67" s="74">
        <f>U65-U66</f>
        <v>7302407</v>
      </c>
      <c r="V67" s="74">
        <f>V65-V66</f>
        <v>0</v>
      </c>
      <c r="W67" s="74"/>
      <c r="X67" s="74">
        <f>X65-X66</f>
        <v>47268123</v>
      </c>
      <c r="Y67" s="74">
        <f>Y65-Y66</f>
        <v>0</v>
      </c>
      <c r="Z67" s="74"/>
      <c r="AA67" s="74">
        <f>AA65-AA66</f>
        <v>3667560</v>
      </c>
      <c r="AB67" s="74">
        <f>AB65-AB66</f>
        <v>0</v>
      </c>
      <c r="AC67" s="74"/>
      <c r="AD67" s="74">
        <f>AD65-AD66</f>
        <v>24268446</v>
      </c>
      <c r="AE67" s="74">
        <f>AE65-AE66</f>
        <v>0</v>
      </c>
      <c r="AF67" s="74"/>
      <c r="AG67" s="74">
        <f>AG65-AG66</f>
        <v>82506536</v>
      </c>
      <c r="AH67" s="74">
        <f>AH65-AH66</f>
        <v>0</v>
      </c>
      <c r="AI67" s="74"/>
      <c r="AJ67" s="74">
        <f>AJ65-AJ66</f>
        <v>690000</v>
      </c>
      <c r="AK67" s="74">
        <f>AK65-AK66</f>
        <v>0</v>
      </c>
      <c r="AL67" s="74"/>
      <c r="AM67" s="74">
        <f>AM65-AM66</f>
        <v>690000</v>
      </c>
      <c r="AN67" s="74">
        <f>AN65-AN66</f>
        <v>0</v>
      </c>
      <c r="AO67" s="74"/>
      <c r="AP67" s="74">
        <f>AP65-AP66</f>
        <v>27699198</v>
      </c>
      <c r="AQ67" s="74">
        <f>AQ65-AQ66</f>
        <v>0</v>
      </c>
      <c r="AR67" s="74"/>
      <c r="AS67" s="74">
        <f>AS65-AS66</f>
        <v>10951591</v>
      </c>
      <c r="AT67" s="74">
        <f>AT65-AT66</f>
        <v>0</v>
      </c>
      <c r="AU67" s="74"/>
      <c r="AV67" s="74">
        <f>AV65-AV66</f>
        <v>0</v>
      </c>
      <c r="AW67" s="74">
        <f>AW65-AW66</f>
        <v>1080000</v>
      </c>
      <c r="AX67" s="74"/>
      <c r="AY67" s="74">
        <f>AY65-AY66</f>
        <v>650000</v>
      </c>
      <c r="AZ67" s="74">
        <f>AZ65-AZ66</f>
        <v>0</v>
      </c>
      <c r="BA67" s="74"/>
      <c r="BB67" s="74">
        <f>BB65-BB66</f>
        <v>5000000</v>
      </c>
      <c r="BC67" s="74">
        <f>BC65-BC66</f>
        <v>0</v>
      </c>
      <c r="BD67" s="74"/>
      <c r="BE67" s="74">
        <f>BE65-BE66</f>
        <v>81426907</v>
      </c>
      <c r="BF67" s="74">
        <f>BF65-BF66</f>
        <v>0</v>
      </c>
      <c r="BG67" s="74"/>
      <c r="BH67" s="74">
        <f>BH65-BH66</f>
        <v>8300000</v>
      </c>
      <c r="BI67" s="74">
        <f>BI65-BI66</f>
        <v>0</v>
      </c>
      <c r="BJ67" s="74"/>
      <c r="BK67" s="74">
        <f>BK65-BK66</f>
        <v>30381710</v>
      </c>
      <c r="BL67" s="74">
        <f>BL65-BL66</f>
        <v>0</v>
      </c>
      <c r="BM67" s="74"/>
      <c r="BN67" s="74">
        <f>BN65-BN66</f>
        <v>19113372</v>
      </c>
      <c r="BO67" s="74">
        <f>BO65-BO66</f>
        <v>0</v>
      </c>
      <c r="BP67" s="74"/>
      <c r="BQ67" s="74">
        <f>BQ65-BQ66</f>
        <v>700000</v>
      </c>
      <c r="BR67" s="74">
        <f>BR65-BR66</f>
        <v>0</v>
      </c>
      <c r="BS67" s="74"/>
      <c r="BT67" s="74">
        <f>BT65-BT66</f>
        <v>420542653</v>
      </c>
      <c r="BU67" s="74">
        <f>BU65-BU66</f>
        <v>0</v>
      </c>
      <c r="BV67" s="74"/>
      <c r="BW67" s="74">
        <f>BW65-BW66</f>
        <v>4676073</v>
      </c>
      <c r="BX67" s="74">
        <f>BX65-BX66</f>
        <v>0</v>
      </c>
      <c r="BY67" s="74"/>
      <c r="BZ67" s="74">
        <f>BZ65-BZ66</f>
        <v>235228579</v>
      </c>
      <c r="CA67" s="74">
        <f>CA65-CA66</f>
        <v>0</v>
      </c>
      <c r="CB67" s="74"/>
      <c r="CC67" s="74">
        <f>CC65-CC66</f>
        <v>24298830</v>
      </c>
      <c r="CD67" s="74">
        <f>CD65-CD66</f>
        <v>0</v>
      </c>
      <c r="CE67" s="74"/>
      <c r="CF67" s="74">
        <f>CF65-CF66</f>
        <v>1096149777</v>
      </c>
      <c r="CG67" s="74">
        <f>CG65-CG66</f>
        <v>0</v>
      </c>
      <c r="CH67" s="74"/>
      <c r="CI67" s="74">
        <f>CI65-CI66</f>
        <v>25533754</v>
      </c>
      <c r="CJ67" s="74">
        <f>CJ65-CJ66</f>
        <v>0</v>
      </c>
      <c r="CK67" s="74"/>
      <c r="CL67" s="74">
        <f>CL65-CL66</f>
        <v>1145200</v>
      </c>
      <c r="CM67" s="74">
        <f>CM65-CM66</f>
        <v>0</v>
      </c>
      <c r="CN67" s="74"/>
      <c r="CO67" s="74">
        <f>CO65-CO66</f>
        <v>171115527</v>
      </c>
      <c r="CP67" s="74">
        <f>CP65-CP66</f>
        <v>0</v>
      </c>
      <c r="CQ67" s="74"/>
      <c r="CR67" s="74">
        <f>CR65-CR66</f>
        <v>3500000</v>
      </c>
      <c r="CS67" s="74">
        <f>CS65-CS66</f>
        <v>0</v>
      </c>
      <c r="CT67" s="74"/>
      <c r="CU67" s="74">
        <f>CU65-CU66</f>
        <v>6840280</v>
      </c>
      <c r="CV67" s="74">
        <f>CV65-CV66</f>
        <v>0</v>
      </c>
      <c r="CW67" s="74"/>
      <c r="CX67" s="74">
        <f>CX65-CX66</f>
        <v>8749179</v>
      </c>
      <c r="CY67" s="74">
        <f>CY65-CY66</f>
        <v>0</v>
      </c>
      <c r="CZ67" s="74"/>
      <c r="DA67" s="74">
        <f>DA65-DA66</f>
        <v>313818</v>
      </c>
      <c r="DB67" s="74">
        <f>DB65-DB66</f>
        <v>0</v>
      </c>
      <c r="DC67" s="74"/>
      <c r="DD67" s="74">
        <f>DD65-DD66</f>
        <v>1000000</v>
      </c>
      <c r="DE67" s="74">
        <f>DE65-DE66</f>
        <v>0</v>
      </c>
      <c r="DF67" s="74"/>
      <c r="DG67" s="74">
        <f>DG65-DG66</f>
        <v>12968000</v>
      </c>
      <c r="DH67" s="74">
        <f>DH65-DH66</f>
        <v>0</v>
      </c>
      <c r="DI67" s="74"/>
      <c r="DJ67" s="74">
        <f>DJ65-DJ66</f>
        <v>330962</v>
      </c>
      <c r="DK67" s="74">
        <f>DK65-DK66</f>
        <v>0</v>
      </c>
      <c r="DL67" s="74"/>
      <c r="DM67" s="74">
        <f>DM65-DM66</f>
        <v>505000</v>
      </c>
      <c r="DN67" s="74">
        <f>DN65-DN66</f>
        <v>12200000</v>
      </c>
      <c r="DO67" s="74"/>
      <c r="DP67" s="74">
        <f>DP65-DP66</f>
        <v>1600000</v>
      </c>
      <c r="DQ67" s="74">
        <f>DQ65-DQ66</f>
        <v>0</v>
      </c>
      <c r="DR67" s="74"/>
      <c r="DS67" s="74">
        <f>DS65-DS66</f>
        <v>4226287</v>
      </c>
      <c r="DT67" s="74">
        <f>DT65-DT66</f>
        <v>0</v>
      </c>
      <c r="DU67" s="74"/>
      <c r="DV67" s="61">
        <f t="shared" si="8"/>
        <v>2204326697</v>
      </c>
      <c r="DW67" s="61">
        <f t="shared" si="9"/>
        <v>13280000</v>
      </c>
      <c r="DX67" s="74"/>
      <c r="DY67" s="18"/>
      <c r="DZ67" s="18"/>
      <c r="EA67" s="18"/>
    </row>
    <row r="68" spans="1:131">
      <c r="A68" s="75" t="s">
        <v>174</v>
      </c>
      <c r="B68" s="75"/>
      <c r="C68" s="75"/>
      <c r="D68" s="75"/>
      <c r="E68" s="75"/>
      <c r="F68" s="75"/>
      <c r="G68" s="75"/>
      <c r="H68" s="76">
        <f t="shared" si="4"/>
        <v>69</v>
      </c>
      <c r="I68" s="76">
        <f t="shared" si="0"/>
        <v>0</v>
      </c>
      <c r="J68" s="76">
        <f t="shared" si="10"/>
        <v>0</v>
      </c>
      <c r="K68" s="77">
        <f t="shared" si="11"/>
        <v>69</v>
      </c>
      <c r="L68" s="78">
        <v>29</v>
      </c>
      <c r="M68" s="78"/>
      <c r="N68" s="78"/>
      <c r="O68" s="78">
        <v>5</v>
      </c>
      <c r="P68" s="78"/>
      <c r="Q68" s="78"/>
      <c r="R68" s="78">
        <f>L68+O68</f>
        <v>34</v>
      </c>
      <c r="S68" s="78"/>
      <c r="T68" s="78"/>
      <c r="U68" s="78">
        <v>2</v>
      </c>
      <c r="V68" s="78"/>
      <c r="W68" s="78"/>
      <c r="X68" s="78">
        <v>5</v>
      </c>
      <c r="Y68" s="78"/>
      <c r="Z68" s="78"/>
      <c r="AA68" s="78">
        <v>0</v>
      </c>
      <c r="AB68" s="78"/>
      <c r="AC68" s="78"/>
      <c r="AD68" s="78">
        <v>3</v>
      </c>
      <c r="AE68" s="78"/>
      <c r="AF68" s="78"/>
      <c r="AG68" s="78">
        <f>AD68+X68+U68</f>
        <v>10</v>
      </c>
      <c r="AH68" s="78"/>
      <c r="AI68" s="78"/>
      <c r="AJ68" s="78">
        <v>0</v>
      </c>
      <c r="AK68" s="78"/>
      <c r="AL68" s="78"/>
      <c r="AM68" s="78"/>
      <c r="AN68" s="78"/>
      <c r="AO68" s="78"/>
      <c r="AP68" s="78"/>
      <c r="AQ68" s="78"/>
      <c r="AR68" s="78"/>
      <c r="AS68" s="78">
        <v>2</v>
      </c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>
        <v>0</v>
      </c>
      <c r="BL68" s="78"/>
      <c r="BM68" s="78"/>
      <c r="BN68" s="78">
        <v>5</v>
      </c>
      <c r="BO68" s="78"/>
      <c r="BP68" s="78"/>
      <c r="BQ68" s="78"/>
      <c r="BR68" s="78"/>
      <c r="BS68" s="78"/>
      <c r="BT68" s="78"/>
      <c r="BU68" s="78"/>
      <c r="BV68" s="78"/>
      <c r="BW68" s="78">
        <v>1</v>
      </c>
      <c r="BX68" s="78"/>
      <c r="BY68" s="78"/>
      <c r="BZ68" s="78">
        <v>4</v>
      </c>
      <c r="CA68" s="78"/>
      <c r="CB68" s="78"/>
      <c r="CC68" s="78"/>
      <c r="CD68" s="78"/>
      <c r="CE68" s="78"/>
      <c r="CF68" s="78">
        <v>6</v>
      </c>
      <c r="CG68" s="78"/>
      <c r="CH68" s="78"/>
      <c r="CI68" s="78">
        <v>5</v>
      </c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>
        <v>1</v>
      </c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>
        <v>1</v>
      </c>
      <c r="DT68" s="78"/>
      <c r="DU68" s="78"/>
      <c r="DV68" s="76">
        <f t="shared" si="8"/>
        <v>25</v>
      </c>
      <c r="DW68" s="37">
        <f t="shared" si="9"/>
        <v>0</v>
      </c>
      <c r="DX68" s="78"/>
      <c r="DY68" s="18"/>
      <c r="DZ68" s="18"/>
      <c r="EA68" s="18"/>
    </row>
    <row r="69" spans="1:131">
      <c r="A69" s="79" t="s">
        <v>175</v>
      </c>
      <c r="B69" s="79"/>
      <c r="C69" s="79"/>
      <c r="D69" s="79"/>
      <c r="E69" s="79"/>
      <c r="F69" s="79"/>
      <c r="G69" s="79"/>
      <c r="H69" s="37">
        <f t="shared" si="4"/>
        <v>7</v>
      </c>
      <c r="I69" s="37">
        <f t="shared" si="0"/>
        <v>0</v>
      </c>
      <c r="J69" s="37">
        <f t="shared" si="10"/>
        <v>0</v>
      </c>
      <c r="K69" s="38">
        <f t="shared" si="11"/>
        <v>7</v>
      </c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>
        <v>7</v>
      </c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76">
        <f t="shared" si="8"/>
        <v>7</v>
      </c>
      <c r="DW69" s="37">
        <f t="shared" si="9"/>
        <v>0</v>
      </c>
      <c r="DX69" s="32"/>
      <c r="DY69" s="68"/>
      <c r="DZ69" s="68"/>
      <c r="EA69" s="68"/>
    </row>
    <row r="70" spans="1:13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1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68"/>
      <c r="DZ70" s="68"/>
      <c r="EA70" s="68"/>
    </row>
    <row r="71" spans="1:13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2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68"/>
      <c r="DZ71" s="68"/>
      <c r="EA71" s="68"/>
    </row>
    <row r="72" spans="1:13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2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68"/>
      <c r="DZ72" s="68"/>
      <c r="EA72" s="68"/>
    </row>
    <row r="73" spans="1:13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3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58"/>
      <c r="DZ73" s="58"/>
      <c r="EA73" s="58"/>
    </row>
    <row r="74" spans="1:131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5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</row>
  </sheetData>
  <mergeCells count="130">
    <mergeCell ref="A65:G65"/>
    <mergeCell ref="A66:G66"/>
    <mergeCell ref="A67:G67"/>
    <mergeCell ref="A68:G68"/>
    <mergeCell ref="A69:G69"/>
    <mergeCell ref="E9:F9"/>
    <mergeCell ref="E12:F12"/>
    <mergeCell ref="C31:G31"/>
    <mergeCell ref="A44:G44"/>
    <mergeCell ref="C45:G45"/>
    <mergeCell ref="D64:F64"/>
    <mergeCell ref="DJ4:DL4"/>
    <mergeCell ref="DM4:DO4"/>
    <mergeCell ref="DP4:DR4"/>
    <mergeCell ref="DS4:DU4"/>
    <mergeCell ref="C6:G6"/>
    <mergeCell ref="D8:F8"/>
    <mergeCell ref="CC4:CE4"/>
    <mergeCell ref="CF4:CH4"/>
    <mergeCell ref="CI4:CK4"/>
    <mergeCell ref="CL4:CN4"/>
    <mergeCell ref="CO4:CQ4"/>
    <mergeCell ref="CX4:CZ4"/>
    <mergeCell ref="BK4:BM4"/>
    <mergeCell ref="BN4:BP4"/>
    <mergeCell ref="BQ4:BS4"/>
    <mergeCell ref="BT4:BV4"/>
    <mergeCell ref="BW4:BY4"/>
    <mergeCell ref="BZ4:CB4"/>
    <mergeCell ref="AS4:AU4"/>
    <mergeCell ref="AV4:AX4"/>
    <mergeCell ref="AY4:BA4"/>
    <mergeCell ref="BB4:BD4"/>
    <mergeCell ref="BE4:BG4"/>
    <mergeCell ref="BH4:BJ4"/>
    <mergeCell ref="AA4:AC4"/>
    <mergeCell ref="AD4:AF4"/>
    <mergeCell ref="AG4:AI4"/>
    <mergeCell ref="AJ4:AL4"/>
    <mergeCell ref="AM4:AO4"/>
    <mergeCell ref="AP4:AR4"/>
    <mergeCell ref="DJ3:DL3"/>
    <mergeCell ref="DM3:DO3"/>
    <mergeCell ref="DP3:DR3"/>
    <mergeCell ref="DS3:DU3"/>
    <mergeCell ref="DV3:DX4"/>
    <mergeCell ref="L4:N4"/>
    <mergeCell ref="O4:Q4"/>
    <mergeCell ref="R4:T4"/>
    <mergeCell ref="U4:W4"/>
    <mergeCell ref="X4:Z4"/>
    <mergeCell ref="CR3:CT4"/>
    <mergeCell ref="CU3:CW4"/>
    <mergeCell ref="CX3:CZ3"/>
    <mergeCell ref="DA3:DC3"/>
    <mergeCell ref="DD3:DF3"/>
    <mergeCell ref="DG3:DI3"/>
    <mergeCell ref="DA4:DC4"/>
    <mergeCell ref="DD4:DF4"/>
    <mergeCell ref="DG4:DI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BT3:BV3"/>
    <mergeCell ref="BW3:BY3"/>
    <mergeCell ref="AP3:AR3"/>
    <mergeCell ref="AS3:AU3"/>
    <mergeCell ref="AV3:AX3"/>
    <mergeCell ref="AY3:BA3"/>
    <mergeCell ref="BB3:BD3"/>
    <mergeCell ref="BE3:BG3"/>
    <mergeCell ref="X3:Z3"/>
    <mergeCell ref="AA3:AC3"/>
    <mergeCell ref="AD3:AF3"/>
    <mergeCell ref="AG3:AI3"/>
    <mergeCell ref="AJ3:AL3"/>
    <mergeCell ref="AM3:AO3"/>
    <mergeCell ref="G3:G5"/>
    <mergeCell ref="H3:K3"/>
    <mergeCell ref="L3:N3"/>
    <mergeCell ref="O3:Q3"/>
    <mergeCell ref="R3:T3"/>
    <mergeCell ref="U3:W3"/>
    <mergeCell ref="DG2:DI2"/>
    <mergeCell ref="DM2:DO2"/>
    <mergeCell ref="DP2:DR2"/>
    <mergeCell ref="DS2:DU2"/>
    <mergeCell ref="DV2:DX2"/>
    <mergeCell ref="A3:A5"/>
    <mergeCell ref="B3:B5"/>
    <mergeCell ref="C3:C5"/>
    <mergeCell ref="D3:D5"/>
    <mergeCell ref="E3:F5"/>
    <mergeCell ref="CI2:CK2"/>
    <mergeCell ref="CL2:CN2"/>
    <mergeCell ref="CO2:CQ2"/>
    <mergeCell ref="CX2:CZ2"/>
    <mergeCell ref="DA2:DC2"/>
    <mergeCell ref="DD2:DF2"/>
    <mergeCell ref="BQ2:BS2"/>
    <mergeCell ref="BT2:BV2"/>
    <mergeCell ref="BW2:BY2"/>
    <mergeCell ref="BZ2:CB2"/>
    <mergeCell ref="CC2:CE2"/>
    <mergeCell ref="CF2:CH2"/>
    <mergeCell ref="AY2:BA2"/>
    <mergeCell ref="BB2:BD2"/>
    <mergeCell ref="BE2:BG2"/>
    <mergeCell ref="BH2:BJ2"/>
    <mergeCell ref="BK2:BM2"/>
    <mergeCell ref="BN2:BP2"/>
    <mergeCell ref="AD2:AF2"/>
    <mergeCell ref="AJ2:AL2"/>
    <mergeCell ref="AM2:AO2"/>
    <mergeCell ref="AP2:AR2"/>
    <mergeCell ref="AS2:AU2"/>
    <mergeCell ref="AV2:AX2"/>
    <mergeCell ref="A1:K1"/>
    <mergeCell ref="L2:N2"/>
    <mergeCell ref="O2:Q2"/>
    <mergeCell ref="U2:W2"/>
    <mergeCell ref="X2:Z2"/>
    <mergeCell ref="AA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2017-12-05T13:53:36Z</dcterms:created>
  <dcterms:modified xsi:type="dcterms:W3CDTF">2017-12-05T13:53:42Z</dcterms:modified>
</cp:coreProperties>
</file>