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vatal\Downloads\"/>
    </mc:Choice>
  </mc:AlternateContent>
  <xr:revisionPtr revIDLastSave="0" documentId="13_ncr:1_{0BFCFB26-8C58-48BC-A630-9425584ABD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10.számú melléklet" sheetId="38" r:id="rId11"/>
    <sheet name="11.számú melléklet" sheetId="39" r:id="rId12"/>
    <sheet name="12.számú melléklet" sheetId="40" r:id="rId13"/>
    <sheet name="13.számú melléklet" sheetId="41" r:id="rId14"/>
    <sheet name="14.számú melléklet" sheetId="4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42" l="1"/>
  <c r="D33" i="42"/>
  <c r="D32" i="42"/>
  <c r="D30" i="42"/>
  <c r="C30" i="42"/>
  <c r="C32" i="42" s="1"/>
  <c r="D25" i="42"/>
  <c r="C25" i="42"/>
  <c r="D21" i="42"/>
  <c r="C21" i="42"/>
  <c r="D17" i="42"/>
  <c r="C17" i="42"/>
  <c r="D12" i="42"/>
  <c r="G64" i="41"/>
  <c r="F64" i="41"/>
  <c r="G94" i="41"/>
  <c r="F94" i="41"/>
  <c r="F80" i="41" s="1"/>
  <c r="G91" i="41"/>
  <c r="G80" i="41" s="1"/>
  <c r="F91" i="41"/>
  <c r="G81" i="41"/>
  <c r="F81" i="41"/>
  <c r="G73" i="41"/>
  <c r="F73" i="41"/>
  <c r="G54" i="41"/>
  <c r="F54" i="41"/>
  <c r="G47" i="41"/>
  <c r="F47" i="41"/>
  <c r="G44" i="41"/>
  <c r="F44" i="41"/>
  <c r="G37" i="41"/>
  <c r="F37" i="41"/>
  <c r="F36" i="41"/>
  <c r="G29" i="41"/>
  <c r="F29" i="41"/>
  <c r="G22" i="41"/>
  <c r="F22" i="41"/>
  <c r="G16" i="41"/>
  <c r="F16" i="41"/>
  <c r="G9" i="41"/>
  <c r="F9" i="41"/>
  <c r="F8" i="41" s="1"/>
  <c r="H39" i="40"/>
  <c r="H36" i="40"/>
  <c r="H38" i="40" s="1"/>
  <c r="J35" i="40"/>
  <c r="J40" i="40" s="1"/>
  <c r="I35" i="40"/>
  <c r="I40" i="40" s="1"/>
  <c r="H35" i="40"/>
  <c r="H40" i="40" s="1"/>
  <c r="J29" i="40"/>
  <c r="J39" i="40" s="1"/>
  <c r="I29" i="40"/>
  <c r="I39" i="40" s="1"/>
  <c r="H29" i="40"/>
  <c r="J21" i="40"/>
  <c r="J36" i="40" s="1"/>
  <c r="J38" i="40" s="1"/>
  <c r="I21" i="40"/>
  <c r="I36" i="40" s="1"/>
  <c r="I38" i="40" s="1"/>
  <c r="H21" i="40"/>
  <c r="G21" i="39"/>
  <c r="F21" i="39"/>
  <c r="E21" i="39"/>
  <c r="D21" i="39"/>
  <c r="C21" i="39"/>
  <c r="H20" i="39"/>
  <c r="I20" i="39" s="1"/>
  <c r="H19" i="39"/>
  <c r="G17" i="39"/>
  <c r="G22" i="39" s="1"/>
  <c r="F17" i="39"/>
  <c r="F22" i="39" s="1"/>
  <c r="E17" i="39"/>
  <c r="E22" i="39" s="1"/>
  <c r="D17" i="39"/>
  <c r="C17" i="39"/>
  <c r="H16" i="39"/>
  <c r="I16" i="39" s="1"/>
  <c r="H15" i="39"/>
  <c r="I15" i="39" s="1"/>
  <c r="I14" i="39"/>
  <c r="H14" i="39"/>
  <c r="H13" i="39"/>
  <c r="I13" i="39" s="1"/>
  <c r="H12" i="39"/>
  <c r="I12" i="39" s="1"/>
  <c r="H11" i="39"/>
  <c r="I11" i="39" s="1"/>
  <c r="H10" i="39"/>
  <c r="H17" i="39" s="1"/>
  <c r="G11" i="38"/>
  <c r="F11" i="38"/>
  <c r="E11" i="38"/>
  <c r="D11" i="38"/>
  <c r="C11" i="38"/>
  <c r="H22" i="39" l="1"/>
  <c r="C22" i="39"/>
  <c r="F53" i="41"/>
  <c r="I10" i="39"/>
  <c r="I17" i="39" s="1"/>
  <c r="G53" i="41"/>
  <c r="D22" i="39"/>
  <c r="H41" i="40"/>
  <c r="G36" i="41"/>
  <c r="H21" i="39"/>
  <c r="J41" i="40"/>
  <c r="C28" i="42"/>
  <c r="C34" i="42" s="1"/>
  <c r="D28" i="42"/>
  <c r="D34" i="42" s="1"/>
  <c r="G99" i="41"/>
  <c r="F99" i="41"/>
  <c r="F69" i="41"/>
  <c r="G8" i="41"/>
  <c r="I41" i="40"/>
  <c r="I19" i="39"/>
  <c r="I21" i="39" s="1"/>
  <c r="I22" i="39" s="1"/>
  <c r="G69" i="41" l="1"/>
  <c r="E27" i="13" l="1"/>
  <c r="E20" i="13"/>
  <c r="E18" i="13"/>
  <c r="E17" i="13"/>
  <c r="G16" i="40" s="1"/>
  <c r="E10" i="13"/>
  <c r="G11" i="40" s="1"/>
  <c r="I26" i="13"/>
  <c r="I22" i="13"/>
  <c r="I16" i="12"/>
  <c r="I50" i="12"/>
  <c r="I49" i="12"/>
  <c r="I21" i="13" s="1"/>
  <c r="I24" i="13" s="1"/>
  <c r="I35" i="12"/>
  <c r="I28" i="12"/>
  <c r="I27" i="12"/>
  <c r="E19" i="13" s="1"/>
  <c r="G19" i="40" s="1"/>
  <c r="I25" i="12"/>
  <c r="I24" i="12"/>
  <c r="E16" i="13" s="1"/>
  <c r="G15" i="40" s="1"/>
  <c r="I22" i="12"/>
  <c r="E12" i="13" s="1"/>
  <c r="G12" i="40" s="1"/>
  <c r="I21" i="12"/>
  <c r="I19" i="12" s="1"/>
  <c r="I20" i="12"/>
  <c r="I18" i="12"/>
  <c r="I17" i="12"/>
  <c r="I15" i="12"/>
  <c r="I14" i="12"/>
  <c r="I13" i="12"/>
  <c r="I12" i="12"/>
  <c r="I11" i="12"/>
  <c r="I10" i="12" s="1"/>
  <c r="H45" i="11"/>
  <c r="H47" i="11" s="1"/>
  <c r="H42" i="11"/>
  <c r="I47" i="12" s="1"/>
  <c r="H41" i="11"/>
  <c r="H27" i="11"/>
  <c r="H28" i="11" s="1"/>
  <c r="H23" i="11"/>
  <c r="H14" i="11"/>
  <c r="H12" i="11"/>
  <c r="H11" i="11"/>
  <c r="E36" i="10"/>
  <c r="E47" i="10"/>
  <c r="E39" i="10"/>
  <c r="E23" i="10"/>
  <c r="E19" i="10"/>
  <c r="E10" i="10"/>
  <c r="F84" i="7"/>
  <c r="F79" i="7"/>
  <c r="F78" i="7"/>
  <c r="F77" i="7"/>
  <c r="F76" i="7"/>
  <c r="F75" i="7"/>
  <c r="F74" i="7"/>
  <c r="F80" i="7" s="1"/>
  <c r="H37" i="11" s="1"/>
  <c r="I42" i="12" s="1"/>
  <c r="I15" i="13" s="1"/>
  <c r="G26" i="40" s="1"/>
  <c r="F71" i="7"/>
  <c r="F70" i="7"/>
  <c r="F66" i="7"/>
  <c r="F69" i="7"/>
  <c r="F68" i="7"/>
  <c r="F65" i="7"/>
  <c r="F64" i="7"/>
  <c r="F63" i="7"/>
  <c r="F62" i="7"/>
  <c r="F59" i="7"/>
  <c r="H35" i="11" s="1"/>
  <c r="I40" i="12" s="1"/>
  <c r="I12" i="13" s="1"/>
  <c r="F30" i="7"/>
  <c r="F11" i="7"/>
  <c r="D26" i="6"/>
  <c r="E33" i="6"/>
  <c r="E10" i="5"/>
  <c r="E46" i="10" s="1"/>
  <c r="E20" i="4"/>
  <c r="C20" i="4"/>
  <c r="H13" i="3"/>
  <c r="F85" i="7" s="1"/>
  <c r="I13" i="3"/>
  <c r="F13" i="3"/>
  <c r="G13" i="3"/>
  <c r="E13" i="3"/>
  <c r="D13" i="3"/>
  <c r="D22" i="13" s="1"/>
  <c r="D24" i="13" s="1"/>
  <c r="C13" i="3"/>
  <c r="D20" i="13"/>
  <c r="D18" i="13"/>
  <c r="H26" i="13"/>
  <c r="H49" i="12"/>
  <c r="H35" i="12"/>
  <c r="D27" i="13" s="1"/>
  <c r="D26" i="13" s="1"/>
  <c r="H28" i="12"/>
  <c r="H27" i="12"/>
  <c r="D19" i="13" s="1"/>
  <c r="H25" i="12"/>
  <c r="D17" i="13" s="1"/>
  <c r="H24" i="12"/>
  <c r="H22" i="12"/>
  <c r="H21" i="12"/>
  <c r="D13" i="13" s="1"/>
  <c r="H20" i="12"/>
  <c r="H18" i="12"/>
  <c r="H17" i="12"/>
  <c r="H16" i="12"/>
  <c r="H15" i="12"/>
  <c r="H14" i="12"/>
  <c r="H13" i="12"/>
  <c r="H12" i="12"/>
  <c r="H11" i="12"/>
  <c r="G45" i="11"/>
  <c r="G47" i="11" s="1"/>
  <c r="G42" i="11"/>
  <c r="H47" i="12" s="1"/>
  <c r="G28" i="11"/>
  <c r="G27" i="11"/>
  <c r="G23" i="11"/>
  <c r="G14" i="11"/>
  <c r="G12" i="11"/>
  <c r="G11" i="11"/>
  <c r="D10" i="13" s="1"/>
  <c r="D23" i="10"/>
  <c r="D19" i="10"/>
  <c r="D10" i="10"/>
  <c r="D46" i="10"/>
  <c r="G13" i="11" s="1"/>
  <c r="D39" i="10"/>
  <c r="E66" i="7"/>
  <c r="E71" i="7"/>
  <c r="E69" i="7"/>
  <c r="E65" i="7"/>
  <c r="E47" i="7"/>
  <c r="E59" i="7" s="1"/>
  <c r="G35" i="11" s="1"/>
  <c r="H40" i="12" s="1"/>
  <c r="H12" i="13" s="1"/>
  <c r="E11" i="7"/>
  <c r="E112" i="7"/>
  <c r="E109" i="7"/>
  <c r="E113" i="7" s="1"/>
  <c r="E99" i="7"/>
  <c r="E100" i="7" s="1"/>
  <c r="E84" i="7"/>
  <c r="G41" i="11" s="1"/>
  <c r="H46" i="12" s="1"/>
  <c r="E79" i="7"/>
  <c r="E78" i="7"/>
  <c r="E77" i="7"/>
  <c r="E76" i="7"/>
  <c r="E75" i="7"/>
  <c r="E74" i="7"/>
  <c r="E70" i="7"/>
  <c r="E68" i="7"/>
  <c r="E64" i="7"/>
  <c r="E63" i="7"/>
  <c r="E62" i="7"/>
  <c r="E30" i="7"/>
  <c r="E14" i="7"/>
  <c r="D33" i="6"/>
  <c r="D18" i="4"/>
  <c r="D20" i="4" s="1"/>
  <c r="E85" i="7" s="1"/>
  <c r="G40" i="11" s="1"/>
  <c r="F87" i="7" l="1"/>
  <c r="H40" i="11"/>
  <c r="I45" i="12" s="1"/>
  <c r="H13" i="11"/>
  <c r="I34" i="12"/>
  <c r="E22" i="13" s="1"/>
  <c r="E24" i="13" s="1"/>
  <c r="G31" i="40" s="1"/>
  <c r="I31" i="12"/>
  <c r="G24" i="40"/>
  <c r="E26" i="13"/>
  <c r="G30" i="40"/>
  <c r="H34" i="12"/>
  <c r="I51" i="12"/>
  <c r="E13" i="13"/>
  <c r="E24" i="10"/>
  <c r="H43" i="11"/>
  <c r="I46" i="12"/>
  <c r="I23" i="12"/>
  <c r="E48" i="10"/>
  <c r="F72" i="7"/>
  <c r="H36" i="11" s="1"/>
  <c r="I41" i="12" s="1"/>
  <c r="I14" i="13" s="1"/>
  <c r="G25" i="40" s="1"/>
  <c r="H10" i="12"/>
  <c r="H31" i="12" s="1"/>
  <c r="H19" i="12"/>
  <c r="H23" i="12"/>
  <c r="G43" i="11"/>
  <c r="H45" i="12"/>
  <c r="H48" i="12" s="1"/>
  <c r="H20" i="13" s="1"/>
  <c r="H50" i="12"/>
  <c r="H22" i="13" s="1"/>
  <c r="H21" i="13"/>
  <c r="D12" i="13"/>
  <c r="D11" i="13" s="1"/>
  <c r="D16" i="13"/>
  <c r="D24" i="10"/>
  <c r="E80" i="7"/>
  <c r="G37" i="11" s="1"/>
  <c r="H42" i="12" s="1"/>
  <c r="H15" i="13" s="1"/>
  <c r="E72" i="7"/>
  <c r="G36" i="11" s="1"/>
  <c r="H41" i="12" s="1"/>
  <c r="H14" i="13" s="1"/>
  <c r="E87" i="7"/>
  <c r="C10" i="6"/>
  <c r="C26" i="6" s="1"/>
  <c r="D85" i="7"/>
  <c r="C74" i="7"/>
  <c r="D69" i="7"/>
  <c r="D71" i="7"/>
  <c r="D70" i="7"/>
  <c r="D68" i="7"/>
  <c r="D63" i="7"/>
  <c r="D37" i="37" s="1"/>
  <c r="C63" i="7"/>
  <c r="C54" i="7"/>
  <c r="C50" i="7"/>
  <c r="C48" i="7"/>
  <c r="D38" i="7"/>
  <c r="D33" i="7"/>
  <c r="C33" i="7"/>
  <c r="C18" i="7"/>
  <c r="D48" i="10" l="1"/>
  <c r="G15" i="11"/>
  <c r="G16" i="11" s="1"/>
  <c r="G30" i="11" s="1"/>
  <c r="H32" i="12"/>
  <c r="G32" i="40"/>
  <c r="G37" i="40" s="1"/>
  <c r="H15" i="11"/>
  <c r="H16" i="11" s="1"/>
  <c r="H30" i="11" s="1"/>
  <c r="I32" i="12"/>
  <c r="I48" i="12"/>
  <c r="I20" i="13" s="1"/>
  <c r="G33" i="40" s="1"/>
  <c r="G35" i="40" s="1"/>
  <c r="G40" i="40" s="1"/>
  <c r="E11" i="13"/>
  <c r="G13" i="40"/>
  <c r="H51" i="12"/>
  <c r="H24" i="13"/>
  <c r="Y43" i="37"/>
  <c r="K52" i="37"/>
  <c r="E21" i="13" l="1"/>
  <c r="E25" i="13" s="1"/>
  <c r="E28" i="13" s="1"/>
  <c r="I33" i="12"/>
  <c r="I36" i="12" s="1"/>
  <c r="E15" i="13"/>
  <c r="G14" i="40" s="1"/>
  <c r="G21" i="40"/>
  <c r="G36" i="40" s="1"/>
  <c r="G38" i="40" s="1"/>
  <c r="H33" i="12"/>
  <c r="H36" i="12" s="1"/>
  <c r="D15" i="13"/>
  <c r="D21" i="13" s="1"/>
  <c r="D25" i="13" s="1"/>
  <c r="D28" i="13" s="1"/>
  <c r="U46" i="37"/>
  <c r="U42" i="37" s="1"/>
  <c r="U30" i="37"/>
  <c r="U27" i="37"/>
  <c r="U19" i="37"/>
  <c r="U16" i="37"/>
  <c r="U12" i="37"/>
  <c r="U7" i="37"/>
  <c r="R46" i="37"/>
  <c r="R42" i="37" s="1"/>
  <c r="R30" i="37"/>
  <c r="R27" i="37"/>
  <c r="R19" i="37"/>
  <c r="R16" i="37"/>
  <c r="R12" i="37"/>
  <c r="R7" i="37"/>
  <c r="N46" i="37"/>
  <c r="N42" i="37" s="1"/>
  <c r="N30" i="37"/>
  <c r="N27" i="37"/>
  <c r="N19" i="37"/>
  <c r="N16" i="37"/>
  <c r="N7" i="37"/>
  <c r="M27" i="37"/>
  <c r="M46" i="37"/>
  <c r="M42" i="37" s="1"/>
  <c r="M30" i="37"/>
  <c r="M19" i="37"/>
  <c r="M16" i="37"/>
  <c r="M7" i="37"/>
  <c r="D18" i="7" s="1"/>
  <c r="G35" i="12"/>
  <c r="D86" i="7"/>
  <c r="C24" i="10"/>
  <c r="C62" i="7"/>
  <c r="U11" i="37" l="1"/>
  <c r="R11" i="37"/>
  <c r="R10" i="37"/>
  <c r="N11" i="37"/>
  <c r="D50" i="7" s="1"/>
  <c r="N6" i="37"/>
  <c r="M11" i="37"/>
  <c r="O16" i="37"/>
  <c r="K30" i="37"/>
  <c r="K27" i="37"/>
  <c r="P7" i="37"/>
  <c r="F45" i="11"/>
  <c r="G50" i="12" s="1"/>
  <c r="G22" i="13" s="1"/>
  <c r="S42" i="37"/>
  <c r="W45" i="37"/>
  <c r="S6" i="37"/>
  <c r="V6" i="37"/>
  <c r="W43" i="37"/>
  <c r="Q42" i="37"/>
  <c r="V42" i="37"/>
  <c r="Q30" i="37"/>
  <c r="Q19" i="37"/>
  <c r="Q16" i="37"/>
  <c r="Q27" i="37"/>
  <c r="Q7" i="37"/>
  <c r="Q10" i="37" s="1"/>
  <c r="F11" i="11"/>
  <c r="D66" i="7"/>
  <c r="P46" i="37"/>
  <c r="P42" i="37" s="1"/>
  <c r="D79" i="7"/>
  <c r="D78" i="7"/>
  <c r="D77" i="7"/>
  <c r="C52" i="7"/>
  <c r="C51" i="7"/>
  <c r="C49" i="7"/>
  <c r="C47" i="7"/>
  <c r="C46" i="7"/>
  <c r="D30" i="7"/>
  <c r="C36" i="7"/>
  <c r="C35" i="7"/>
  <c r="C34" i="7"/>
  <c r="C32" i="7"/>
  <c r="C31" i="7"/>
  <c r="W9" i="37"/>
  <c r="W13" i="37"/>
  <c r="W14" i="37"/>
  <c r="W15" i="37"/>
  <c r="W17" i="37"/>
  <c r="W18" i="37"/>
  <c r="W20" i="37"/>
  <c r="W21" i="37"/>
  <c r="W22" i="37"/>
  <c r="W23" i="37"/>
  <c r="W24" i="37"/>
  <c r="W25" i="37"/>
  <c r="W26" i="37"/>
  <c r="W28" i="37"/>
  <c r="W29" i="37"/>
  <c r="W31" i="37"/>
  <c r="W32" i="37"/>
  <c r="W33" i="37"/>
  <c r="W34" i="37"/>
  <c r="W35" i="37"/>
  <c r="W38" i="37"/>
  <c r="W39" i="37"/>
  <c r="W40" i="37"/>
  <c r="W41" i="37"/>
  <c r="W44" i="37"/>
  <c r="W47" i="37"/>
  <c r="W48" i="37"/>
  <c r="W49" i="37"/>
  <c r="W50" i="37"/>
  <c r="W51" i="37"/>
  <c r="W52" i="37"/>
  <c r="W53" i="37"/>
  <c r="W54" i="37"/>
  <c r="W55" i="37"/>
  <c r="W56" i="37"/>
  <c r="W57" i="37"/>
  <c r="W58" i="37"/>
  <c r="W59" i="37"/>
  <c r="W60" i="37"/>
  <c r="W4" i="37"/>
  <c r="W5" i="37"/>
  <c r="G22" i="7"/>
  <c r="C22" i="7"/>
  <c r="C20" i="7"/>
  <c r="G19" i="7"/>
  <c r="C19" i="7"/>
  <c r="G17" i="7"/>
  <c r="C17" i="7"/>
  <c r="C16" i="7"/>
  <c r="G15" i="7"/>
  <c r="C15" i="7"/>
  <c r="G14" i="7"/>
  <c r="G24" i="7"/>
  <c r="G13" i="7"/>
  <c r="G11" i="7"/>
  <c r="T27" i="37"/>
  <c r="P30" i="37"/>
  <c r="T30" i="37"/>
  <c r="P27" i="37"/>
  <c r="P19" i="37"/>
  <c r="T19" i="37"/>
  <c r="P16" i="37"/>
  <c r="T16" i="37"/>
  <c r="P12" i="37"/>
  <c r="T12" i="37"/>
  <c r="T7" i="37"/>
  <c r="U6" i="37" l="1"/>
  <c r="D56" i="7"/>
  <c r="R6" i="37"/>
  <c r="D54" i="7"/>
  <c r="M6" i="37"/>
  <c r="D48" i="7"/>
  <c r="D22" i="7"/>
  <c r="D36" i="7"/>
  <c r="D20" i="7"/>
  <c r="W36" i="37"/>
  <c r="Q11" i="37"/>
  <c r="P11" i="37"/>
  <c r="T11" i="37"/>
  <c r="T6" i="37" l="1"/>
  <c r="D55" i="7"/>
  <c r="P6" i="37"/>
  <c r="D52" i="7"/>
  <c r="I46" i="37"/>
  <c r="I42" i="37" s="1"/>
  <c r="J46" i="37"/>
  <c r="J42" i="37" s="1"/>
  <c r="K46" i="37"/>
  <c r="K42" i="37" s="1"/>
  <c r="L46" i="37"/>
  <c r="L42" i="37" s="1"/>
  <c r="O46" i="37"/>
  <c r="O42" i="37" s="1"/>
  <c r="I30" i="37"/>
  <c r="J30" i="37"/>
  <c r="L30" i="37"/>
  <c r="O30" i="37"/>
  <c r="I27" i="37"/>
  <c r="J27" i="37"/>
  <c r="L27" i="37"/>
  <c r="O27" i="37"/>
  <c r="I19" i="37"/>
  <c r="J19" i="37"/>
  <c r="K19" i="37"/>
  <c r="L19" i="37"/>
  <c r="O19" i="37"/>
  <c r="I16" i="37"/>
  <c r="J16" i="37"/>
  <c r="K16" i="37"/>
  <c r="L16" i="37"/>
  <c r="I12" i="37"/>
  <c r="J12" i="37"/>
  <c r="K12" i="37"/>
  <c r="O12" i="37"/>
  <c r="I7" i="37"/>
  <c r="L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G7" i="37"/>
  <c r="F13" i="7" s="1"/>
  <c r="F23" i="7" s="1"/>
  <c r="F25" i="7" s="1"/>
  <c r="T46" i="37"/>
  <c r="T42" i="37" s="1"/>
  <c r="H33" i="11" l="1"/>
  <c r="I38" i="12" s="1"/>
  <c r="I10" i="13" s="1"/>
  <c r="F10" i="37"/>
  <c r="E29" i="7" s="1"/>
  <c r="E40" i="7" s="1"/>
  <c r="G34" i="11" s="1"/>
  <c r="H39" i="12" s="1"/>
  <c r="H11" i="13" s="1"/>
  <c r="E13" i="7"/>
  <c r="E23" i="7" s="1"/>
  <c r="E25" i="7" s="1"/>
  <c r="L10" i="37"/>
  <c r="D34" i="7" s="1"/>
  <c r="D17" i="7"/>
  <c r="W27" i="37"/>
  <c r="W16" i="37"/>
  <c r="W30" i="37"/>
  <c r="W19" i="37"/>
  <c r="W12" i="37"/>
  <c r="D24" i="7"/>
  <c r="W42" i="37"/>
  <c r="W46" i="37"/>
  <c r="E10" i="37"/>
  <c r="D29" i="7" s="1"/>
  <c r="D13" i="7"/>
  <c r="I10" i="37"/>
  <c r="D14" i="7"/>
  <c r="G11" i="37"/>
  <c r="F11" i="37"/>
  <c r="F6" i="37" s="1"/>
  <c r="O11" i="37"/>
  <c r="D51" i="7" s="1"/>
  <c r="I11" i="37"/>
  <c r="E11" i="37"/>
  <c r="K11" i="37"/>
  <c r="D47" i="7" s="1"/>
  <c r="L11" i="37"/>
  <c r="J11" i="37"/>
  <c r="D46" i="7" s="1"/>
  <c r="H11" i="37"/>
  <c r="H6" i="37" s="1"/>
  <c r="G10" i="37"/>
  <c r="F29" i="7" s="1"/>
  <c r="F40" i="7" s="1"/>
  <c r="H34" i="11" s="1"/>
  <c r="D11" i="37"/>
  <c r="W11" i="37" s="1"/>
  <c r="D7" i="37"/>
  <c r="G33" i="11" l="1"/>
  <c r="E88" i="7"/>
  <c r="E116" i="7" s="1"/>
  <c r="H38" i="11"/>
  <c r="H48" i="11" s="1"/>
  <c r="I39" i="12"/>
  <c r="G22" i="40"/>
  <c r="F88" i="7"/>
  <c r="G6" i="37"/>
  <c r="L6" i="37"/>
  <c r="D49" i="7"/>
  <c r="D39" i="7"/>
  <c r="I6" i="37"/>
  <c r="D45" i="7"/>
  <c r="D58" i="7"/>
  <c r="E6" i="37"/>
  <c r="D43" i="7"/>
  <c r="D42" i="7"/>
  <c r="O7" i="37"/>
  <c r="D19" i="7" s="1"/>
  <c r="K7" i="37"/>
  <c r="D11" i="7"/>
  <c r="J10" i="37"/>
  <c r="D15" i="7"/>
  <c r="I44" i="12" l="1"/>
  <c r="I53" i="12" s="1"/>
  <c r="I11" i="13"/>
  <c r="G38" i="11"/>
  <c r="G48" i="11" s="1"/>
  <c r="H38" i="12"/>
  <c r="F116" i="7"/>
  <c r="I84" i="7"/>
  <c r="O10" i="37"/>
  <c r="D35" i="7" s="1"/>
  <c r="W8" i="37"/>
  <c r="D32" i="7"/>
  <c r="D16" i="7"/>
  <c r="J6" i="37"/>
  <c r="D31" i="7"/>
  <c r="D6" i="37"/>
  <c r="D27" i="7"/>
  <c r="H10" i="13" l="1"/>
  <c r="H19" i="13" s="1"/>
  <c r="H44" i="12"/>
  <c r="H53" i="12" s="1"/>
  <c r="G23" i="40"/>
  <c r="G29" i="40" s="1"/>
  <c r="G39" i="40" s="1"/>
  <c r="G41" i="40" s="1"/>
  <c r="I19" i="13"/>
  <c r="K6" i="37"/>
  <c r="O6" i="37"/>
  <c r="D23" i="7"/>
  <c r="D25" i="7" s="1"/>
  <c r="W7" i="37"/>
  <c r="G49" i="12"/>
  <c r="G21" i="13" s="1"/>
  <c r="G17" i="12"/>
  <c r="C10" i="5"/>
  <c r="C39" i="10"/>
  <c r="I28" i="13" l="1"/>
  <c r="I25" i="13"/>
  <c r="H25" i="13"/>
  <c r="H28" i="13"/>
  <c r="J13" i="3"/>
  <c r="D40" i="7"/>
  <c r="W10" i="37"/>
  <c r="F10" i="5"/>
  <c r="G11" i="12"/>
  <c r="J10" i="5" l="1"/>
  <c r="D84" i="7"/>
  <c r="D87" i="7" s="1"/>
  <c r="C22" i="13"/>
  <c r="C46" i="10"/>
  <c r="G34" i="12"/>
  <c r="F13" i="11" l="1"/>
  <c r="C48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74" i="7"/>
  <c r="D65" i="7"/>
  <c r="D64" i="7"/>
  <c r="C24" i="13" l="1"/>
  <c r="G23" i="12"/>
  <c r="G19" i="12"/>
  <c r="F28" i="11"/>
  <c r="F23" i="11"/>
  <c r="D112" i="7"/>
  <c r="D109" i="7"/>
  <c r="D99" i="7"/>
  <c r="D100" i="7" s="1"/>
  <c r="D59" i="7"/>
  <c r="F34" i="11"/>
  <c r="G39" i="12" s="1"/>
  <c r="F33" i="11"/>
  <c r="G38" i="12" s="1"/>
  <c r="F35" i="11" l="1"/>
  <c r="G40" i="12" s="1"/>
  <c r="G12" i="13" s="1"/>
  <c r="F40" i="11"/>
  <c r="G45" i="12" s="1"/>
  <c r="D113" i="7"/>
  <c r="G32" i="12"/>
  <c r="F15" i="11"/>
  <c r="F16" i="11" s="1"/>
  <c r="F30" i="11" s="1"/>
  <c r="C15" i="13" l="1"/>
  <c r="C21" i="13" s="1"/>
  <c r="C25" i="13" s="1"/>
  <c r="C28" i="13" s="1"/>
  <c r="G33" i="12"/>
  <c r="D62" i="7" l="1"/>
  <c r="D72" i="7" s="1"/>
  <c r="G97" i="7" l="1"/>
  <c r="G23" i="7"/>
  <c r="G116" i="7" s="1"/>
  <c r="F42" i="11"/>
  <c r="G47" i="12" s="1"/>
  <c r="G11" i="13" l="1"/>
  <c r="F41" i="11"/>
  <c r="G99" i="7"/>
  <c r="G109" i="7" s="1"/>
  <c r="G46" i="12" l="1"/>
  <c r="G48" i="12" s="1"/>
  <c r="G20" i="13" s="1"/>
  <c r="G10" i="13"/>
  <c r="F43" i="11"/>
  <c r="G112" i="7"/>
  <c r="W37" i="37" l="1"/>
  <c r="Q6" i="37"/>
  <c r="G26" i="13"/>
  <c r="G10" i="12"/>
  <c r="G31" i="12" s="1"/>
  <c r="G36" i="12" s="1"/>
  <c r="W6" i="37" l="1"/>
  <c r="W62" i="37" s="1"/>
  <c r="F36" i="11"/>
  <c r="G41" i="12" l="1"/>
  <c r="G14" i="13" l="1"/>
  <c r="F47" i="11"/>
  <c r="G51" i="12" l="1"/>
  <c r="G24" i="13"/>
  <c r="D76" i="7" l="1"/>
  <c r="C33" i="6"/>
  <c r="D75" i="7"/>
  <c r="D80" i="7" l="1"/>
  <c r="D88" i="7" s="1"/>
  <c r="D116" i="7" s="1"/>
  <c r="F37" i="11" l="1"/>
  <c r="G42" i="12" l="1"/>
  <c r="F38" i="11"/>
  <c r="F48" i="11" s="1"/>
  <c r="G15" i="13" l="1"/>
  <c r="G19" i="13" s="1"/>
  <c r="G44" i="12"/>
  <c r="G53" i="12" s="1"/>
  <c r="G28" i="13" l="1"/>
  <c r="G25" i="13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1101:4.533.270,-
121:7.846.100,-</t>
        </r>
      </text>
    </comment>
    <comment ref="D37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ovi</t>
        </r>
      </text>
    </comment>
    <comment ref="F37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 shapeId="0" xr:uid="{00000000-0006-0000-0900-000004000000}">
      <text>
        <r>
          <rPr>
            <b/>
            <sz val="9"/>
            <color indexed="81"/>
            <rFont val="Tahoma"/>
            <charset val="1"/>
          </rPr>
          <t xml:space="preserve">közút:1.191.750,-
egyéb:5.000.000,-
lakott:280.500,-
kieg.:5.106.775,-
ovi:46.169.283,-
</t>
        </r>
      </text>
    </comment>
  </commentList>
</comments>
</file>

<file path=xl/sharedStrings.xml><?xml version="1.0" encoding="utf-8"?>
<sst xmlns="http://schemas.openxmlformats.org/spreadsheetml/2006/main" count="982" uniqueCount="727">
  <si>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</si>
  <si>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</si>
  <si>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</si>
  <si>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</si>
  <si>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</si>
  <si>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</si>
  <si>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</si>
  <si>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</si>
  <si>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</si>
  <si>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</si>
  <si>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</si>
  <si>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</si>
  <si>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</si>
  <si>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</si>
  <si>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</si>
  <si>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</si>
  <si>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</si>
  <si>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</si>
  <si>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</si>
  <si>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</si>
  <si>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</si>
  <si>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</si>
  <si>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</si>
  <si>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</si>
  <si>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</si>
  <si>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</si>
  <si>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</si>
  <si>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</si>
  <si>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</si>
  <si>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</si>
  <si>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</si>
  <si>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</si>
  <si>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</si>
  <si>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</si>
  <si>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</si>
  <si>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</si>
  <si>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</si>
  <si>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</si>
  <si>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</si>
  <si>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</si>
  <si>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</si>
  <si>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</si>
  <si>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</si>
  <si>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</si>
  <si>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</si>
  <si>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</si>
  <si>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</si>
  <si>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</si>
  <si>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</si>
  <si>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</si>
  <si>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</si>
  <si>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</si>
  <si>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</si>
  <si>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</si>
  <si>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</si>
  <si>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</si>
  <si>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</si>
  <si>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</si>
  <si>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</si>
  <si>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</si>
  <si>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</si>
  <si>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</si>
  <si>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</si>
  <si>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</si>
  <si>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</si>
  <si>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</si>
  <si>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</si>
  <si>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</si>
  <si>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</si>
  <si>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</si>
  <si>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</si>
  <si>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</si>
  <si>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</si>
  <si>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</si>
  <si>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</si>
  <si>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</si>
  <si>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</si>
  <si>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</si>
  <si>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</si>
  <si>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</si>
  <si>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</si>
  <si>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</si>
  <si>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</si>
  <si>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</si>
  <si>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</si>
  <si>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</si>
  <si>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</si>
  <si>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</si>
  <si>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</si>
  <si>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</si>
  <si>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</si>
  <si>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</si>
  <si>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</si>
  <si>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</si>
  <si>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</si>
  <si>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</si>
  <si>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</si>
  <si>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</si>
  <si>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</si>
  <si>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</si>
  <si>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</si>
  <si>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</si>
  <si>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</si>
  <si>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</si>
  <si>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</si>
  <si>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</si>
  <si>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</si>
  <si>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</si>
  <si>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</si>
  <si>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</si>
  <si>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</si>
  <si>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</si>
  <si>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</si>
  <si>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</si>
  <si>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</si>
  <si>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</si>
  <si>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</si>
  <si>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</si>
  <si>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</si>
  <si>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</si>
  <si>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</si>
  <si>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</si>
  <si>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</si>
  <si>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</si>
  <si>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</si>
  <si>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</si>
  <si>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</si>
  <si>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</si>
  <si>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</si>
  <si>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</si>
  <si>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</si>
  <si>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</si>
  <si>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</si>
  <si>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</si>
  <si>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</si>
  <si>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</si>
  <si>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</si>
  <si>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</si>
  <si>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</si>
  <si>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</si>
  <si>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</si>
  <si>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</si>
  <si>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</si>
  <si>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</si>
  <si>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</si>
  <si>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</si>
  <si>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</si>
  <si>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</si>
  <si>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</si>
  <si>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</si>
  <si>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</si>
  <si>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</si>
  <si>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</si>
  <si>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</si>
  <si>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</si>
  <si>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</si>
  <si>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</si>
  <si>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</si>
  <si>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</si>
  <si>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</si>
  <si>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</si>
  <si>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</si>
  <si>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</si>
  <si>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</si>
  <si>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</si>
  <si>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</si>
  <si>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</si>
  <si>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</si>
  <si>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</si>
  <si>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</si>
  <si>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</si>
  <si>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</si>
  <si>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</si>
  <si>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</si>
  <si>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</si>
  <si>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</si>
  <si>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</si>
  <si>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</si>
  <si>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</si>
  <si>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</si>
  <si>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</si>
  <si>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</si>
  <si>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</si>
  <si>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</si>
  <si>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</si>
  <si>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</si>
  <si>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</si>
  <si>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</si>
  <si>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</si>
  <si>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</si>
  <si>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</si>
  <si>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</si>
  <si>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</si>
  <si>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</si>
  <si>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</si>
  <si>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</si>
  <si>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</si>
  <si>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</si>
  <si>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</si>
  <si>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</si>
  <si>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</si>
  <si>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</si>
  <si>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</si>
  <si>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</si>
  <si>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</si>
  <si>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</si>
  <si>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</si>
  <si>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</si>
  <si>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</si>
  <si>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</si>
  <si>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</si>
  <si>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</si>
  <si>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</si>
  <si>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</si>
  <si>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</si>
  <si>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</si>
  <si>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</si>
  <si>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</si>
  <si>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</si>
  <si>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</si>
  <si>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</si>
  <si>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</si>
  <si>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</si>
  <si>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</si>
  <si>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</si>
  <si>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</si>
  <si>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</si>
  <si>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Egyéb működési bevétel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</si>
  <si>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</si>
  <si>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</si>
  <si>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</si>
  <si>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</si>
  <si>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</si>
  <si>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</si>
  <si>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</si>
  <si>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</si>
  <si>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</si>
  <si>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</si>
  <si>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</si>
  <si>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</si>
  <si>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</si>
  <si>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</si>
  <si>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</si>
  <si>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</si>
  <si>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</si>
  <si>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</si>
  <si>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</si>
  <si>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</si>
  <si>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</si>
  <si>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</si>
  <si>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</si>
  <si>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</si>
  <si>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</si>
  <si>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</si>
  <si>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</si>
  <si>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</si>
  <si>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</si>
  <si>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</si>
  <si>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</si>
  <si>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</si>
  <si>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</si>
  <si>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</si>
  <si>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</si>
  <si>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</si>
  <si>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</si>
  <si>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</si>
  <si>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</si>
  <si>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</si>
  <si>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</si>
  <si>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</si>
  <si>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</si>
  <si>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</si>
  <si>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</si>
  <si>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</si>
  <si>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</si>
  <si>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</si>
  <si>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</si>
  <si>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</si>
  <si>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</si>
  <si>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</si>
  <si>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</si>
  <si>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</si>
  <si>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</si>
  <si>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</si>
  <si>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</si>
  <si>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</si>
  <si>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</si>
  <si>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</si>
  <si>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</si>
  <si>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</si>
  <si>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</si>
  <si>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</si>
  <si>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</si>
  <si>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</si>
  <si>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</si>
  <si>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</si>
  <si>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</si>
  <si>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</si>
  <si>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</si>
  <si>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</si>
  <si>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</si>
  <si>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</si>
  <si>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</si>
  <si>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</si>
  <si>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</si>
  <si>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</si>
  <si>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</si>
  <si>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</si>
  <si>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</si>
  <si>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</si>
  <si>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</si>
  <si>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</si>
  <si>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</si>
  <si>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</si>
  <si>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</si>
  <si>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</si>
  <si>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</si>
  <si>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</si>
  <si>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</si>
  <si>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</si>
  <si>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</si>
  <si>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</si>
  <si>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</si>
  <si>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</si>
  <si>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</si>
  <si>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</si>
  <si>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</si>
  <si>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</si>
  <si>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</si>
  <si>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</si>
  <si>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</si>
  <si>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</si>
  <si>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</si>
  <si>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</si>
  <si>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</si>
  <si>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</si>
  <si>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</si>
  <si>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</si>
  <si>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</si>
  <si>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</si>
  <si>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</si>
  <si>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</si>
  <si>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</si>
  <si>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</si>
  <si>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</si>
  <si>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</si>
  <si>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</si>
  <si>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</si>
  <si>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</si>
  <si>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</si>
  <si>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</si>
  <si>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</si>
  <si>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</si>
  <si>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</si>
  <si>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</si>
  <si>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</si>
  <si>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</si>
  <si>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</si>
  <si>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</si>
  <si>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</si>
  <si>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</si>
  <si>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</si>
  <si>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</si>
  <si>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</si>
  <si>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</si>
  <si>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</si>
  <si>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</si>
  <si>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</si>
  <si>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</si>
  <si>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</si>
  <si>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</si>
  <si>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</si>
  <si>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</si>
  <si>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</si>
  <si>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</si>
  <si>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</si>
  <si>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</si>
  <si>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</si>
  <si>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</si>
  <si>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</si>
  <si>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</si>
  <si>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</si>
  <si>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</si>
  <si>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</si>
  <si>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</si>
  <si>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</si>
  <si>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</si>
  <si>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</si>
  <si>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</si>
  <si>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</si>
  <si>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</si>
  <si>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</si>
  <si>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</si>
  <si>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</si>
  <si>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</si>
  <si>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</si>
  <si>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</si>
  <si>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</si>
  <si>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</si>
  <si>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</si>
  <si>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</si>
  <si>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</si>
  <si>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</si>
  <si>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</si>
  <si>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</si>
  <si>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</si>
  <si>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</si>
  <si>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Főépítész </t>
  </si>
  <si>
    <t xml:space="preserve">Sprint Futóklub </t>
  </si>
  <si>
    <t>Nyugdíjasklub</t>
  </si>
  <si>
    <t xml:space="preserve">Egyéb pénzbeli ellátás  </t>
  </si>
  <si>
    <t>Lakott terület</t>
  </si>
  <si>
    <t xml:space="preserve">Család és nővédelmi egészségügyi gondozás </t>
  </si>
  <si>
    <t>074031</t>
  </si>
  <si>
    <t>Sportlétesítmények, edzőtáborok működtetése és fejlesztése</t>
  </si>
  <si>
    <t>081030</t>
  </si>
  <si>
    <t xml:space="preserve">Gyermekétkeztetés köznevelési intézményben </t>
  </si>
  <si>
    <t xml:space="preserve">Falugondnoki, tanyagondnoki szolgáltatás </t>
  </si>
  <si>
    <t>107055</t>
  </si>
  <si>
    <t xml:space="preserve">Gyermekétkeztetés </t>
  </si>
  <si>
    <t xml:space="preserve">Rászoruló gyermekek szünidei étkeztetése </t>
  </si>
  <si>
    <t>Étkezési térítési díj (gyermek étkezés)</t>
  </si>
  <si>
    <t xml:space="preserve">TOP-1.4.1-15 óvoda pályázat </t>
  </si>
  <si>
    <t xml:space="preserve">Zártkert pályázat </t>
  </si>
  <si>
    <t xml:space="preserve">Külterületi út </t>
  </si>
  <si>
    <t xml:space="preserve">Bakonysárkányi Német Nemzetiségi Önkormányzat </t>
  </si>
  <si>
    <t xml:space="preserve">Máltai Szeretetszolgálat </t>
  </si>
  <si>
    <t xml:space="preserve">Bakonysárkányi Sport Egyesület </t>
  </si>
  <si>
    <t>Irodalmi Klub</t>
  </si>
  <si>
    <t>Polgárőr Egyesület</t>
  </si>
  <si>
    <t>Katolikus egyház</t>
  </si>
  <si>
    <t xml:space="preserve">Szociális tüzifa </t>
  </si>
  <si>
    <t>Falugondnoki, tanyagondnoki szolgáltatás</t>
  </si>
  <si>
    <t xml:space="preserve">Egyesületek támogatása </t>
  </si>
  <si>
    <t xml:space="preserve">Egyházak, szeretet szolgálat támogatása </t>
  </si>
  <si>
    <t xml:space="preserve">Óvoda működési támogatása + IFT </t>
  </si>
  <si>
    <t>Gyermekétkeztetés</t>
  </si>
  <si>
    <t>Bakonysárkány Község Önkormányzata 2019. évi mérlege</t>
  </si>
  <si>
    <t>Bakonysárkány Község Önkormányzata</t>
  </si>
  <si>
    <t>Bakonysárkány Község Önkormányzat kiadási és bevételei 2019. évben</t>
  </si>
  <si>
    <t xml:space="preserve">Bakonysárkány Község Önkormányzatának </t>
  </si>
  <si>
    <t xml:space="preserve">Módosított tervezett bevétel </t>
  </si>
  <si>
    <t>E</t>
  </si>
  <si>
    <t>F</t>
  </si>
  <si>
    <t>G</t>
  </si>
  <si>
    <t>Módosított tervezett kiadás</t>
  </si>
  <si>
    <t>Módosított önrész</t>
  </si>
  <si>
    <t xml:space="preserve">Akvarell festmények </t>
  </si>
  <si>
    <t>Informatikai eszközök</t>
  </si>
  <si>
    <t>Fűnyíró, fűszegélynyíró-közfoglalkoztatás</t>
  </si>
  <si>
    <t>Sátor és kellékei-Bethlen pályázatból, művelődés</t>
  </si>
  <si>
    <t>Ételszállító badella-étkeztetés</t>
  </si>
  <si>
    <t>Tűzőgép,iratmegsemmisítő,telefon-hivatal</t>
  </si>
  <si>
    <t>Grillo 200 Bee Fly,sószóró,permetező-községgazdálkodás</t>
  </si>
  <si>
    <t>Grundfos Magna szivattyú-művelődés</t>
  </si>
  <si>
    <t>WRO pálya-művelődés</t>
  </si>
  <si>
    <t>Módosított előirányzat</t>
  </si>
  <si>
    <t>Császári Közös Önkormányzati Hivatal</t>
  </si>
  <si>
    <t>Óvodai nevelés, ellátás működtetési feladatai</t>
  </si>
  <si>
    <t>Önkormányzati vagyonnal való gazdálkodással kapcs.fel.</t>
  </si>
  <si>
    <t>Közutak, hidak, alagutak üzemeltetése, fenntartása</t>
  </si>
  <si>
    <t>Egyéb szociális pénzbeli és természetbeni ellátások</t>
  </si>
  <si>
    <t xml:space="preserve">Módosított előirányzat </t>
  </si>
  <si>
    <t>Közutak fenntartása</t>
  </si>
  <si>
    <t xml:space="preserve">Teljesített bevétel </t>
  </si>
  <si>
    <t>EFOP</t>
  </si>
  <si>
    <t>Magyar Falu Program-járda</t>
  </si>
  <si>
    <t>H</t>
  </si>
  <si>
    <t>I</t>
  </si>
  <si>
    <t>Teljesített kiadás</t>
  </si>
  <si>
    <t>024,025 hrsz. Út</t>
  </si>
  <si>
    <t>Nemzetiségi terem bővítése</t>
  </si>
  <si>
    <t>Közép-Duna Vidéke Hulladékgazdálkodási Társulás</t>
  </si>
  <si>
    <t>Bakonyalja-Kisalföld Kapuja Vidékfejlesztési Egyesület-tagdíj</t>
  </si>
  <si>
    <t>Magyar Madártani és Természetvédelmi Egyesület-támogatás</t>
  </si>
  <si>
    <t>Teljesítés</t>
  </si>
  <si>
    <t>Teljesített bevétel</t>
  </si>
  <si>
    <t xml:space="preserve">Egyég közhatalmi bevétel-települési adó,igazgatási díj </t>
  </si>
  <si>
    <t>Tulajdonosi bevétel-tárgyi eszköz értékesítése, készletértékesítés</t>
  </si>
  <si>
    <t xml:space="preserve">Diákmunka </t>
  </si>
  <si>
    <t>MVH támogatások-földalapú,zöldítés</t>
  </si>
  <si>
    <t xml:space="preserve">Teljesítés </t>
  </si>
  <si>
    <t>Egyéb közhatalmi bevételek</t>
  </si>
  <si>
    <t>BAKONYSÁRKÁNY ÖNKORMÁNYZAT PÉNZMARADVÁNYÁNAK ALAKULÁSA 2018.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</si>
  <si>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</si>
  <si>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</si>
  <si>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</si>
  <si>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</si>
  <si>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</si>
  <si>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</si>
  <si>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</si>
  <si>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</si>
  <si>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</si>
  <si>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</si>
  <si>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</si>
  <si>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</si>
  <si>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</si>
  <si>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</si>
  <si>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</si>
  <si>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</si>
  <si>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</si>
  <si>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</si>
  <si>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</si>
  <si>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</si>
  <si>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</si>
  <si>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</si>
  <si>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</si>
  <si>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</si>
  <si>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</si>
  <si>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</si>
  <si>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</si>
  <si>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</si>
  <si>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</si>
  <si>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</si>
  <si>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</si>
  <si>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</si>
  <si>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</si>
  <si>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</si>
  <si>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</si>
  <si>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</si>
  <si>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Adósság állomány alakulása lejárat, eszközök, bel- és külföldi hitelezők szerinti bontásban 2019. december 31-én</t>
  </si>
  <si>
    <t>ezer Ft-ban</t>
  </si>
  <si>
    <t>sorsz.</t>
  </si>
  <si>
    <t xml:space="preserve">2020. évi </t>
  </si>
  <si>
    <t>teljesített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</si>
  <si>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</si>
  <si>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</si>
  <si>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</si>
  <si>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</si>
  <si>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</si>
  <si>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</si>
  <si>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</si>
  <si>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>Működési célú pénzeszközátvétel egyéb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</si>
  <si>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</si>
  <si>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</si>
  <si>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</si>
  <si>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</si>
  <si>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</si>
  <si>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 xml:space="preserve">Felhalmozási célú bevételek 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</si>
  <si>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</si>
  <si>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</si>
  <si>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</si>
  <si>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</si>
  <si>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</si>
  <si>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</si>
  <si>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</si>
  <si>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</si>
  <si>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</si>
  <si>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</si>
  <si>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Működési és felhalmozási célú bevételek és kiadások 2019-2022. évi várható alakulása</t>
  </si>
  <si>
    <t>2019.évi</t>
  </si>
  <si>
    <t xml:space="preserve">2021. évi </t>
  </si>
  <si>
    <t>2022. évi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</si>
  <si>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</si>
  <si>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</si>
  <si>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</si>
  <si>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</si>
  <si>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</si>
  <si>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</si>
  <si>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</si>
  <si>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</si>
  <si>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</si>
  <si>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</si>
  <si>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</si>
  <si>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</si>
  <si>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</si>
  <si>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</si>
  <si>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</si>
  <si>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</si>
  <si>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</si>
  <si>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</si>
  <si>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</si>
  <si>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</si>
  <si>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</si>
  <si>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</si>
  <si>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</si>
  <si>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</si>
  <si>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</si>
  <si>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</si>
  <si>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</si>
  <si>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</si>
  <si>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</si>
  <si>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</si>
  <si>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</si>
  <si>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</si>
  <si>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</si>
  <si>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</si>
  <si>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</si>
  <si>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</si>
  <si>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</si>
  <si>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</si>
  <si>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</si>
  <si>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</si>
  <si>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</si>
  <si>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</si>
  <si>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</si>
  <si>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</si>
  <si>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</si>
  <si>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</si>
  <si>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</si>
  <si>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</si>
  <si>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</si>
  <si>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</si>
  <si>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Valutapénztár</t>
  </si>
  <si>
    <t>Kincstáron kívüli forintszámlák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</si>
  <si>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</si>
  <si>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</si>
  <si>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</si>
  <si>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</si>
  <si>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</si>
  <si>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</si>
  <si>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</si>
  <si>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</si>
  <si>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</si>
  <si>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</si>
  <si>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</si>
  <si>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</si>
  <si>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</si>
  <si>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</si>
  <si>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</si>
  <si>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</si>
  <si>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</si>
  <si>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</si>
  <si>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</si>
  <si>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</si>
  <si>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</si>
  <si>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</si>
  <si>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</si>
  <si>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</si>
  <si>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</si>
  <si>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</si>
  <si>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</si>
  <si>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</si>
  <si>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</si>
  <si>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</si>
  <si>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</si>
  <si>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</si>
  <si>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</si>
  <si>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</si>
  <si>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</si>
  <si>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</si>
  <si>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</si>
  <si>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</si>
  <si>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</si>
  <si>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</si>
  <si>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</si>
  <si>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</si>
  <si>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</si>
  <si>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</si>
  <si>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</si>
  <si>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</si>
  <si>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</si>
  <si>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</si>
  <si>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</si>
  <si>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</si>
  <si>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</si>
  <si>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</si>
  <si>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</si>
  <si>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Bakonysárkány Község Önkormányzata könyvviteli mérlege 2020.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</si>
  <si>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</si>
  <si>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</si>
  <si>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</si>
  <si>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</si>
  <si>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</si>
  <si>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</si>
  <si>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 Tevékenység egyéb nettó eredményszemléletű bevételek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</si>
  <si>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</si>
  <si>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</si>
  <si>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</si>
  <si>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</si>
  <si>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</si>
  <si>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</si>
  <si>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</si>
  <si>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</si>
  <si>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</si>
  <si>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</si>
  <si>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</si>
  <si>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</si>
  <si>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</si>
  <si>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</si>
  <si>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</si>
  <si>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</si>
  <si>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</si>
  <si>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</si>
  <si>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</si>
  <si>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</si>
  <si>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</si>
  <si>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</si>
  <si>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</si>
  <si>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</si>
  <si>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</si>
  <si>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</si>
  <si>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</si>
  <si>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</si>
  <si>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</si>
  <si>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</si>
  <si>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</si>
  <si>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</si>
  <si>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</si>
  <si>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</si>
  <si>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</si>
  <si>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</si>
  <si>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</si>
  <si>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</si>
  <si>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</si>
  <si>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</si>
  <si>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</si>
  <si>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</si>
  <si>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</si>
  <si>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</si>
  <si>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</si>
  <si>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</si>
  <si>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Bakonysárkány Község Önkormányzata eredménykimutatása 2019. év december 31.</t>
  </si>
  <si>
    <t>1. melléklet a 6/2020 (VII.17.) önkormányzati rendelethez</t>
  </si>
  <si>
    <t>2. melléklet az 6/2020 (VII.17.) önkormányzati rendelethez</t>
  </si>
  <si>
    <t>3. melléklet az 6/2020 (VII.17.) önkormányzati rendelethez</t>
  </si>
  <si>
    <t>4. melléklet az 6/2020 (VII.17.)  önkormányzati rendelethez</t>
  </si>
  <si>
    <t>5. melléklet az 6/2020 (VII.17.) önkormányzati rendelethez</t>
  </si>
  <si>
    <t>6. melléklet az 6/2020 (VII.17.) önkormányzati rendelethez</t>
  </si>
  <si>
    <t>7. melléklet az 6/2020 (VII.17.) önkormányzati rendelethez</t>
  </si>
  <si>
    <t>8. melléklet az 6/2020 (VII.17.) önkormányzati rendelethez</t>
  </si>
  <si>
    <t>9. melléklet az 6/2020 (VII.17.) önkormányzati rendelethez</t>
  </si>
  <si>
    <t xml:space="preserve">10. számú melléklet a 6/2020 (VII.17.) önkormányzati rendelethez </t>
  </si>
  <si>
    <t xml:space="preserve">11. számú melléklet a 6/2020 (VII.17.) önkormányzati rendelethez </t>
  </si>
  <si>
    <t xml:space="preserve">12. számú melléklet a 6/2020 (VII.17.) önkormányzati rendelethez </t>
  </si>
  <si>
    <t>13. számú melléklet a  6/2020 (VII.17.) önkormányzati rendelethez</t>
  </si>
  <si>
    <t>14. számú melléklet a 6/2020 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</si>
</sst>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  <numFmt numFmtId="174" formatCode="#,###"/>
    <numFmt numFmtId="175" formatCode="mmmm\ d\.;@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7" borderId="0" applyNumberFormat="0" applyBorder="0" applyAlignment="0" applyProtection="0"/>
  </cellStyleXfs>
  <cellXfs count="748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4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6" fontId="0" fillId="0" borderId="0" xfId="0" applyNumberFormat="1"/>
    <xf numFmtId="0" fontId="19" fillId="0" borderId="0" xfId="0" applyFont="1" applyBorder="1" applyAlignment="1">
      <alignment horizontal="center"/>
    </xf>
    <xf numFmtId="171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8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6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2" xfId="0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 applyBorder="1"/>
    <xf numFmtId="0" fontId="13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1" fillId="0" borderId="16" xfId="0" applyNumberFormat="1" applyFont="1" applyBorder="1"/>
    <xf numFmtId="0" fontId="13" fillId="0" borderId="37" xfId="0" applyFont="1" applyBorder="1"/>
    <xf numFmtId="0" fontId="13" fillId="0" borderId="33" xfId="0" applyFont="1" applyBorder="1"/>
    <xf numFmtId="0" fontId="2" fillId="0" borderId="16" xfId="0" applyFont="1" applyBorder="1"/>
    <xf numFmtId="166" fontId="2" fillId="0" borderId="16" xfId="0" applyNumberFormat="1" applyFont="1" applyBorder="1"/>
    <xf numFmtId="0" fontId="13" fillId="0" borderId="16" xfId="0" applyFont="1" applyBorder="1"/>
    <xf numFmtId="0" fontId="13" fillId="0" borderId="16" xfId="0" applyFont="1" applyBorder="1" applyAlignment="1">
      <alignment horizontal="right"/>
    </xf>
    <xf numFmtId="166" fontId="13" fillId="0" borderId="16" xfId="0" applyNumberFormat="1" applyFont="1" applyBorder="1"/>
    <xf numFmtId="0" fontId="2" fillId="4" borderId="16" xfId="0" applyFont="1" applyFill="1" applyBorder="1" applyAlignment="1">
      <alignment wrapText="1"/>
    </xf>
    <xf numFmtId="166" fontId="2" fillId="4" borderId="16" xfId="0" applyNumberFormat="1" applyFont="1" applyFill="1" applyBorder="1"/>
    <xf numFmtId="0" fontId="22" fillId="0" borderId="16" xfId="0" applyFont="1" applyBorder="1"/>
    <xf numFmtId="0" fontId="2" fillId="0" borderId="16" xfId="0" applyFont="1" applyBorder="1" applyAlignment="1">
      <alignment wrapText="1"/>
    </xf>
    <xf numFmtId="0" fontId="11" fillId="0" borderId="16" xfId="0" applyFont="1" applyFill="1" applyBorder="1"/>
    <xf numFmtId="0" fontId="11" fillId="0" borderId="16" xfId="0" applyFont="1" applyBorder="1"/>
    <xf numFmtId="0" fontId="20" fillId="0" borderId="16" xfId="0" applyFont="1" applyFill="1" applyBorder="1"/>
    <xf numFmtId="0" fontId="2" fillId="4" borderId="16" xfId="0" applyFont="1" applyFill="1" applyBorder="1"/>
    <xf numFmtId="0" fontId="11" fillId="0" borderId="29" xfId="0" applyFont="1" applyBorder="1"/>
    <xf numFmtId="166" fontId="11" fillId="0" borderId="29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0" xfId="0" applyFont="1" applyBorder="1" applyAlignment="1">
      <alignment horizontal="center"/>
    </xf>
    <xf numFmtId="166" fontId="5" fillId="0" borderId="10" xfId="2" applyNumberFormat="1" applyFont="1" applyBorder="1"/>
    <xf numFmtId="0" fontId="5" fillId="0" borderId="0" xfId="0" applyFont="1" applyFill="1" applyBorder="1"/>
    <xf numFmtId="0" fontId="5" fillId="0" borderId="10" xfId="0" applyFont="1" applyFill="1" applyBorder="1" applyAlignment="1">
      <alignment horizontal="center"/>
    </xf>
    <xf numFmtId="0" fontId="4" fillId="3" borderId="19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6" fontId="5" fillId="0" borderId="10" xfId="2" applyNumberFormat="1" applyFont="1" applyFill="1" applyBorder="1"/>
    <xf numFmtId="0" fontId="4" fillId="5" borderId="19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3" xfId="0" applyFont="1" applyFill="1" applyBorder="1"/>
    <xf numFmtId="0" fontId="5" fillId="3" borderId="23" xfId="0" applyFont="1" applyFill="1" applyBorder="1"/>
    <xf numFmtId="166" fontId="4" fillId="3" borderId="8" xfId="2" applyNumberFormat="1" applyFont="1" applyFill="1" applyBorder="1"/>
    <xf numFmtId="0" fontId="23" fillId="0" borderId="0" xfId="0" applyFont="1" applyBorder="1"/>
    <xf numFmtId="0" fontId="23" fillId="0" borderId="0" xfId="0" applyFont="1" applyFill="1" applyBorder="1"/>
    <xf numFmtId="0" fontId="4" fillId="3" borderId="24" xfId="0" applyFont="1" applyFill="1" applyBorder="1"/>
    <xf numFmtId="166" fontId="4" fillId="3" borderId="1" xfId="2" applyNumberFormat="1" applyFont="1" applyFill="1" applyBorder="1"/>
    <xf numFmtId="0" fontId="4" fillId="3" borderId="19" xfId="0" applyFont="1" applyFill="1" applyBorder="1" applyAlignment="1">
      <alignment horizontal="left" indent="2"/>
    </xf>
    <xf numFmtId="0" fontId="4" fillId="2" borderId="17" xfId="0" applyFont="1" applyFill="1" applyBorder="1"/>
    <xf numFmtId="166" fontId="4" fillId="2" borderId="5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13" fillId="0" borderId="35" xfId="0" applyFont="1" applyBorder="1"/>
    <xf numFmtId="0" fontId="4" fillId="0" borderId="25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0" xfId="0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3" xfId="0" applyFont="1" applyBorder="1" applyAlignment="1">
      <alignment horizontal="center"/>
    </xf>
    <xf numFmtId="0" fontId="14" fillId="0" borderId="16" xfId="0" applyFont="1" applyFill="1" applyBorder="1"/>
    <xf numFmtId="0" fontId="0" fillId="0" borderId="0" xfId="0" applyBorder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" xfId="0" applyFont="1" applyBorder="1"/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0" fillId="0" borderId="20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7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49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/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8" xfId="0" applyFont="1" applyFill="1" applyBorder="1"/>
    <xf numFmtId="3" fontId="15" fillId="0" borderId="8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6" fontId="5" fillId="0" borderId="10" xfId="2" quotePrefix="1" applyNumberFormat="1" applyFont="1" applyBorder="1"/>
    <xf numFmtId="0" fontId="8" fillId="0" borderId="50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166" fontId="2" fillId="0" borderId="16" xfId="0" applyNumberFormat="1" applyFont="1" applyFill="1" applyBorder="1"/>
    <xf numFmtId="0" fontId="13" fillId="0" borderId="51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1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0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0" fillId="0" borderId="50" xfId="0" applyBorder="1" applyAlignment="1">
      <alignment horizontal="center"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5" xfId="2" applyNumberFormat="1" applyFont="1" applyFill="1" applyBorder="1" applyAlignment="1" applyProtection="1">
      <alignment horizontal="right"/>
    </xf>
    <xf numFmtId="168" fontId="14" fillId="0" borderId="55" xfId="2" applyNumberFormat="1" applyFont="1" applyFill="1" applyBorder="1" applyAlignment="1" applyProtection="1">
      <alignment horizontal="right"/>
    </xf>
    <xf numFmtId="0" fontId="14" fillId="0" borderId="55" xfId="0" applyFont="1" applyBorder="1" applyAlignment="1">
      <alignment horizontal="center" vertical="center" wrapText="1"/>
    </xf>
    <xf numFmtId="168" fontId="15" fillId="4" borderId="55" xfId="2" applyNumberFormat="1" applyFont="1" applyFill="1" applyBorder="1" applyAlignment="1" applyProtection="1">
      <alignment horizontal="right"/>
    </xf>
    <xf numFmtId="0" fontId="14" fillId="0" borderId="5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8" fontId="14" fillId="0" borderId="55" xfId="0" applyNumberFormat="1" applyFont="1" applyBorder="1"/>
    <xf numFmtId="0" fontId="14" fillId="0" borderId="33" xfId="0" applyFont="1" applyBorder="1" applyAlignment="1">
      <alignment horizontal="center"/>
    </xf>
    <xf numFmtId="168" fontId="15" fillId="0" borderId="55" xfId="2" applyNumberFormat="1" applyFont="1" applyFill="1" applyBorder="1" applyAlignment="1" applyProtection="1">
      <alignment horizontal="right"/>
    </xf>
    <xf numFmtId="168" fontId="14" fillId="0" borderId="55" xfId="2" applyNumberFormat="1" applyFont="1" applyFill="1" applyBorder="1" applyAlignment="1" applyProtection="1"/>
    <xf numFmtId="0" fontId="13" fillId="0" borderId="55" xfId="0" applyFont="1" applyBorder="1"/>
    <xf numFmtId="0" fontId="15" fillId="0" borderId="14" xfId="0" applyFont="1" applyBorder="1" applyAlignment="1">
      <alignment horizontal="center"/>
    </xf>
    <xf numFmtId="0" fontId="13" fillId="0" borderId="51" xfId="0" applyFont="1" applyBorder="1"/>
    <xf numFmtId="0" fontId="13" fillId="0" borderId="50" xfId="0" applyFont="1" applyBorder="1"/>
    <xf numFmtId="0" fontId="2" fillId="0" borderId="52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70" fontId="3" fillId="0" borderId="3" xfId="0" applyNumberFormat="1" applyFont="1" applyFill="1" applyBorder="1"/>
    <xf numFmtId="0" fontId="2" fillId="0" borderId="54" xfId="0" applyFont="1" applyBorder="1" applyAlignment="1">
      <alignment horizontal="center" vertical="center" wrapText="1"/>
    </xf>
    <xf numFmtId="166" fontId="13" fillId="0" borderId="55" xfId="0" applyNumberFormat="1" applyFont="1" applyFill="1" applyBorder="1"/>
    <xf numFmtId="166" fontId="13" fillId="0" borderId="55" xfId="0" applyNumberFormat="1" applyFont="1" applyBorder="1"/>
    <xf numFmtId="166" fontId="22" fillId="0" borderId="55" xfId="0" applyNumberFormat="1" applyFont="1" applyBorder="1"/>
    <xf numFmtId="166" fontId="11" fillId="0" borderId="55" xfId="0" applyNumberFormat="1" applyFont="1" applyBorder="1"/>
    <xf numFmtId="166" fontId="11" fillId="0" borderId="55" xfId="0" applyNumberFormat="1" applyFont="1" applyFill="1" applyBorder="1"/>
    <xf numFmtId="166" fontId="13" fillId="4" borderId="55" xfId="0" applyNumberFormat="1" applyFont="1" applyFill="1" applyBorder="1"/>
    <xf numFmtId="166" fontId="20" fillId="0" borderId="55" xfId="0" applyNumberFormat="1" applyFont="1" applyFill="1" applyBorder="1"/>
    <xf numFmtId="166" fontId="11" fillId="0" borderId="56" xfId="0" applyNumberFormat="1" applyFont="1" applyBorder="1"/>
    <xf numFmtId="0" fontId="0" fillId="0" borderId="0" xfId="0" applyAlignment="1"/>
    <xf numFmtId="0" fontId="24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6" fillId="6" borderId="4" xfId="0" applyFont="1" applyFill="1" applyBorder="1" applyAlignment="1">
      <alignment vertical="center"/>
    </xf>
    <xf numFmtId="172" fontId="26" fillId="6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2" fontId="25" fillId="0" borderId="4" xfId="0" applyNumberFormat="1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172" fontId="24" fillId="0" borderId="4" xfId="0" applyNumberFormat="1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172" fontId="24" fillId="0" borderId="4" xfId="0" applyNumberFormat="1" applyFont="1" applyBorder="1" applyAlignment="1">
      <alignment vertical="center"/>
    </xf>
    <xf numFmtId="172" fontId="0" fillId="0" borderId="0" xfId="0" applyNumberFormat="1"/>
    <xf numFmtId="172" fontId="27" fillId="0" borderId="4" xfId="0" applyNumberFormat="1" applyFont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172" fontId="24" fillId="0" borderId="0" xfId="0" applyNumberFormat="1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4" fillId="0" borderId="21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center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1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4" fillId="0" borderId="8" xfId="0" applyNumberFormat="1" applyFont="1" applyBorder="1" applyAlignment="1">
      <alignment horizontal="center" vertical="center" wrapText="1"/>
    </xf>
    <xf numFmtId="172" fontId="0" fillId="0" borderId="0" xfId="0" applyNumberFormat="1" applyFill="1"/>
    <xf numFmtId="164" fontId="2" fillId="0" borderId="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164" fontId="13" fillId="0" borderId="8" xfId="0" applyNumberFormat="1" applyFont="1" applyBorder="1" applyAlignment="1">
      <alignment vertical="center" wrapText="1"/>
    </xf>
    <xf numFmtId="164" fontId="0" fillId="0" borderId="8" xfId="0" applyNumberFormat="1" applyBorder="1"/>
    <xf numFmtId="49" fontId="5" fillId="0" borderId="0" xfId="0" applyNumberFormat="1" applyFont="1" applyFill="1" applyBorder="1" applyAlignment="1">
      <alignment wrapText="1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0" fillId="0" borderId="20" xfId="0" applyBorder="1" applyAlignment="1"/>
    <xf numFmtId="0" fontId="11" fillId="0" borderId="0" xfId="0" applyFont="1" applyBorder="1" applyAlignment="1">
      <alignment horizontal="center"/>
    </xf>
    <xf numFmtId="0" fontId="30" fillId="0" borderId="0" xfId="0" applyFont="1" applyAlignment="1">
      <alignment horizontal="right"/>
    </xf>
    <xf numFmtId="164" fontId="13" fillId="0" borderId="4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14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2" xfId="0" applyNumberFormat="1" applyFont="1" applyFill="1" applyBorder="1"/>
    <xf numFmtId="3" fontId="14" fillId="0" borderId="11" xfId="0" applyNumberFormat="1" applyFont="1" applyFill="1" applyBorder="1"/>
    <xf numFmtId="166" fontId="4" fillId="2" borderId="63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32" fillId="0" borderId="22" xfId="0" applyFont="1" applyBorder="1" applyAlignment="1"/>
    <xf numFmtId="0" fontId="14" fillId="0" borderId="64" xfId="0" applyFont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164" fontId="14" fillId="0" borderId="32" xfId="0" applyNumberFormat="1" applyFont="1" applyBorder="1" applyAlignment="1">
      <alignment horizontal="left"/>
    </xf>
    <xf numFmtId="164" fontId="13" fillId="0" borderId="32" xfId="0" applyNumberFormat="1" applyFont="1" applyBorder="1"/>
    <xf numFmtId="164" fontId="13" fillId="0" borderId="32" xfId="0" applyNumberFormat="1" applyFont="1" applyBorder="1" applyAlignment="1"/>
    <xf numFmtId="164" fontId="15" fillId="0" borderId="32" xfId="0" applyNumberFormat="1" applyFont="1" applyBorder="1"/>
    <xf numFmtId="164" fontId="15" fillId="0" borderId="32" xfId="0" applyNumberFormat="1" applyFont="1" applyFill="1" applyBorder="1"/>
    <xf numFmtId="164" fontId="14" fillId="0" borderId="32" xfId="0" applyNumberFormat="1" applyFont="1" applyFill="1" applyBorder="1"/>
    <xf numFmtId="164" fontId="14" fillId="0" borderId="32" xfId="0" applyNumberFormat="1" applyFont="1" applyFill="1" applyBorder="1" applyAlignment="1">
      <alignment horizontal="left"/>
    </xf>
    <xf numFmtId="164" fontId="14" fillId="0" borderId="65" xfId="0" applyNumberFormat="1" applyFont="1" applyBorder="1"/>
    <xf numFmtId="0" fontId="33" fillId="0" borderId="0" xfId="0" applyFont="1" applyBorder="1"/>
    <xf numFmtId="0" fontId="14" fillId="0" borderId="66" xfId="0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168" fontId="13" fillId="0" borderId="27" xfId="2" applyNumberFormat="1" applyFont="1" applyFill="1" applyBorder="1" applyAlignment="1" applyProtection="1">
      <alignment horizontal="right"/>
    </xf>
    <xf numFmtId="168" fontId="15" fillId="4" borderId="27" xfId="2" applyNumberFormat="1" applyFont="1" applyFill="1" applyBorder="1" applyAlignment="1" applyProtection="1">
      <alignment horizontal="right"/>
    </xf>
    <xf numFmtId="168" fontId="14" fillId="0" borderId="27" xfId="0" applyNumberFormat="1" applyFont="1" applyBorder="1"/>
    <xf numFmtId="168" fontId="15" fillId="0" borderId="27" xfId="2" applyNumberFormat="1" applyFont="1" applyFill="1" applyBorder="1" applyAlignment="1" applyProtection="1">
      <alignment horizontal="right"/>
    </xf>
    <xf numFmtId="168" fontId="14" fillId="0" borderId="27" xfId="2" applyNumberFormat="1" applyFont="1" applyFill="1" applyBorder="1" applyAlignment="1" applyProtection="1">
      <alignment horizontal="right"/>
    </xf>
    <xf numFmtId="168" fontId="14" fillId="0" borderId="27" xfId="2" applyNumberFormat="1" applyFont="1" applyFill="1" applyBorder="1" applyAlignment="1" applyProtection="1"/>
    <xf numFmtId="0" fontId="13" fillId="0" borderId="27" xfId="0" applyFont="1" applyBorder="1"/>
    <xf numFmtId="168" fontId="14" fillId="0" borderId="65" xfId="2" applyNumberFormat="1" applyFont="1" applyFill="1" applyBorder="1" applyAlignment="1" applyProtection="1">
      <alignment horizontal="right"/>
    </xf>
    <xf numFmtId="0" fontId="13" fillId="0" borderId="57" xfId="0" applyFont="1" applyFill="1" applyBorder="1" applyAlignment="1">
      <alignment horizontal="left"/>
    </xf>
    <xf numFmtId="168" fontId="14" fillId="0" borderId="69" xfId="2" applyNumberFormat="1" applyFont="1" applyFill="1" applyBorder="1" applyAlignment="1" applyProtection="1">
      <alignment horizontal="right"/>
    </xf>
    <xf numFmtId="0" fontId="2" fillId="0" borderId="64" xfId="0" applyFont="1" applyBorder="1" applyAlignment="1">
      <alignment horizontal="center"/>
    </xf>
    <xf numFmtId="170" fontId="2" fillId="0" borderId="32" xfId="2" applyNumberFormat="1" applyFont="1" applyBorder="1" applyAlignment="1">
      <alignment horizontal="right"/>
    </xf>
    <xf numFmtId="170" fontId="13" fillId="0" borderId="32" xfId="2" applyNumberFormat="1" applyFont="1" applyBorder="1" applyAlignment="1">
      <alignment horizontal="right"/>
    </xf>
    <xf numFmtId="170" fontId="2" fillId="0" borderId="32" xfId="0" applyNumberFormat="1" applyFont="1" applyBorder="1"/>
    <xf numFmtId="170" fontId="3" fillId="5" borderId="32" xfId="0" applyNumberFormat="1" applyFont="1" applyFill="1" applyBorder="1"/>
    <xf numFmtId="170" fontId="2" fillId="5" borderId="32" xfId="0" applyNumberFormat="1" applyFont="1" applyFill="1" applyBorder="1"/>
    <xf numFmtId="0" fontId="2" fillId="0" borderId="32" xfId="0" applyFont="1" applyBorder="1" applyAlignment="1">
      <alignment horizontal="center"/>
    </xf>
    <xf numFmtId="170" fontId="3" fillId="0" borderId="32" xfId="0" applyNumberFormat="1" applyFont="1" applyFill="1" applyBorder="1"/>
    <xf numFmtId="170" fontId="3" fillId="0" borderId="32" xfId="0" applyNumberFormat="1" applyFont="1" applyBorder="1"/>
    <xf numFmtId="164" fontId="2" fillId="0" borderId="32" xfId="0" applyNumberFormat="1" applyFont="1" applyFill="1" applyBorder="1" applyAlignment="1">
      <alignment horizontal="center"/>
    </xf>
    <xf numFmtId="164" fontId="2" fillId="0" borderId="65" xfId="0" applyNumberFormat="1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2" fillId="0" borderId="66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 wrapText="1"/>
    </xf>
    <xf numFmtId="166" fontId="13" fillId="0" borderId="27" xfId="0" applyNumberFormat="1" applyFont="1" applyFill="1" applyBorder="1"/>
    <xf numFmtId="166" fontId="13" fillId="0" borderId="27" xfId="0" applyNumberFormat="1" applyFont="1" applyBorder="1"/>
    <xf numFmtId="166" fontId="22" fillId="0" borderId="27" xfId="0" applyNumberFormat="1" applyFont="1" applyBorder="1"/>
    <xf numFmtId="166" fontId="11" fillId="0" borderId="27" xfId="0" applyNumberFormat="1" applyFont="1" applyBorder="1"/>
    <xf numFmtId="166" fontId="11" fillId="0" borderId="27" xfId="0" applyNumberFormat="1" applyFont="1" applyFill="1" applyBorder="1"/>
    <xf numFmtId="166" fontId="13" fillId="4" borderId="27" xfId="0" applyNumberFormat="1" applyFont="1" applyFill="1" applyBorder="1"/>
    <xf numFmtId="166" fontId="20" fillId="0" borderId="27" xfId="0" applyNumberFormat="1" applyFont="1" applyFill="1" applyBorder="1"/>
    <xf numFmtId="166" fontId="11" fillId="0" borderId="71" xfId="0" applyNumberFormat="1" applyFont="1" applyBorder="1"/>
    <xf numFmtId="0" fontId="7" fillId="0" borderId="55" xfId="0" applyFont="1" applyBorder="1"/>
    <xf numFmtId="0" fontId="13" fillId="0" borderId="64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 wrapText="1"/>
    </xf>
    <xf numFmtId="3" fontId="13" fillId="0" borderId="32" xfId="0" applyNumberFormat="1" applyFont="1" applyBorder="1"/>
    <xf numFmtId="3" fontId="13" fillId="0" borderId="32" xfId="0" applyNumberFormat="1" applyFont="1" applyFill="1" applyBorder="1"/>
    <xf numFmtId="3" fontId="14" fillId="0" borderId="32" xfId="0" applyNumberFormat="1" applyFont="1" applyFill="1" applyBorder="1"/>
    <xf numFmtId="3" fontId="15" fillId="0" borderId="32" xfId="0" applyNumberFormat="1" applyFont="1" applyFill="1" applyBorder="1"/>
    <xf numFmtId="3" fontId="15" fillId="0" borderId="26" xfId="0" applyNumberFormat="1" applyFont="1" applyFill="1" applyBorder="1"/>
    <xf numFmtId="3" fontId="14" fillId="0" borderId="65" xfId="0" applyNumberFormat="1" applyFont="1" applyFill="1" applyBorder="1"/>
    <xf numFmtId="3" fontId="13" fillId="0" borderId="0" xfId="0" applyNumberFormat="1" applyFont="1" applyFill="1" applyBorder="1"/>
    <xf numFmtId="0" fontId="13" fillId="0" borderId="14" xfId="0" applyFont="1" applyBorder="1" applyAlignment="1">
      <alignment horizontal="center"/>
    </xf>
    <xf numFmtId="166" fontId="5" fillId="0" borderId="21" xfId="2" applyNumberFormat="1" applyFont="1" applyBorder="1"/>
    <xf numFmtId="0" fontId="0" fillId="0" borderId="43" xfId="0" applyBorder="1" applyAlignment="1"/>
    <xf numFmtId="0" fontId="14" fillId="0" borderId="3" xfId="0" applyFont="1" applyBorder="1" applyAlignment="1">
      <alignment horizontal="center" vertical="center" wrapText="1"/>
    </xf>
    <xf numFmtId="164" fontId="0" fillId="0" borderId="0" xfId="0" applyNumberFormat="1"/>
    <xf numFmtId="0" fontId="13" fillId="0" borderId="67" xfId="0" applyFont="1" applyFill="1" applyBorder="1" applyAlignment="1">
      <alignment horizontal="left"/>
    </xf>
    <xf numFmtId="168" fontId="14" fillId="0" borderId="72" xfId="2" applyNumberFormat="1" applyFont="1" applyFill="1" applyBorder="1" applyAlignment="1" applyProtection="1">
      <alignment horizontal="right"/>
    </xf>
    <xf numFmtId="0" fontId="7" fillId="0" borderId="27" xfId="0" applyFon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4" fontId="38" fillId="0" borderId="0" xfId="0" applyNumberFormat="1" applyFont="1" applyFill="1" applyAlignment="1" applyProtection="1">
      <alignment horizontal="right" vertical="center"/>
    </xf>
    <xf numFmtId="0" fontId="39" fillId="0" borderId="5" xfId="0" applyFont="1" applyFill="1" applyBorder="1" applyAlignment="1" applyProtection="1">
      <alignment horizontal="center" vertical="center" wrapText="1"/>
    </xf>
    <xf numFmtId="0" fontId="39" fillId="0" borderId="70" xfId="0" applyFont="1" applyFill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center" vertical="center" wrapText="1"/>
    </xf>
    <xf numFmtId="0" fontId="42" fillId="0" borderId="76" xfId="0" applyFont="1" applyFill="1" applyBorder="1" applyAlignment="1" applyProtection="1">
      <alignment horizontal="center" vertical="center" wrapText="1"/>
    </xf>
    <xf numFmtId="0" fontId="42" fillId="0" borderId="5" xfId="0" applyFont="1" applyFill="1" applyBorder="1" applyAlignment="1" applyProtection="1">
      <alignment horizontal="center" vertical="center" wrapText="1"/>
    </xf>
    <xf numFmtId="0" fontId="42" fillId="0" borderId="70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 applyProtection="1">
      <alignment vertical="center" wrapText="1"/>
    </xf>
    <xf numFmtId="0" fontId="45" fillId="0" borderId="9" xfId="4" applyFont="1" applyFill="1" applyBorder="1" applyAlignment="1" applyProtection="1">
      <alignment horizontal="right" vertical="center" wrapText="1" indent="1"/>
    </xf>
    <xf numFmtId="0" fontId="45" fillId="0" borderId="7" xfId="4" applyFont="1" applyFill="1" applyBorder="1" applyAlignment="1" applyProtection="1">
      <alignment horizontal="left" vertical="center" wrapText="1"/>
      <protection locked="0"/>
    </xf>
    <xf numFmtId="174" fontId="45" fillId="0" borderId="7" xfId="4" applyNumberFormat="1" applyFont="1" applyFill="1" applyBorder="1" applyAlignment="1" applyProtection="1">
      <alignment vertical="center" wrapText="1"/>
      <protection locked="0"/>
    </xf>
    <xf numFmtId="174" fontId="45" fillId="0" borderId="7" xfId="4" applyNumberFormat="1" applyFont="1" applyFill="1" applyBorder="1" applyAlignment="1" applyProtection="1">
      <alignment vertical="center" wrapText="1"/>
    </xf>
    <xf numFmtId="174" fontId="46" fillId="0" borderId="77" xfId="4" applyNumberFormat="1" applyFont="1" applyFill="1" applyBorder="1" applyAlignment="1" applyProtection="1">
      <alignment vertical="center" wrapText="1"/>
      <protection locked="0"/>
    </xf>
    <xf numFmtId="174" fontId="45" fillId="0" borderId="5" xfId="4" applyNumberFormat="1" applyFont="1" applyFill="1" applyBorder="1" applyAlignment="1" applyProtection="1">
      <alignment vertical="center" wrapText="1"/>
    </xf>
    <xf numFmtId="174" fontId="46" fillId="0" borderId="70" xfId="4" applyNumberFormat="1" applyFont="1" applyFill="1" applyBorder="1" applyAlignment="1" applyProtection="1">
      <alignment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80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2" fillId="0" borderId="76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70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 applyProtection="1">
      <alignment horizontal="center" vertical="center"/>
    </xf>
    <xf numFmtId="0" fontId="50" fillId="0" borderId="4" xfId="0" applyFont="1" applyFill="1" applyBorder="1" applyAlignment="1" applyProtection="1">
      <alignment vertical="center" wrapText="1"/>
    </xf>
    <xf numFmtId="174" fontId="50" fillId="0" borderId="4" xfId="0" applyNumberFormat="1" applyFont="1" applyFill="1" applyBorder="1" applyAlignment="1" applyProtection="1">
      <alignment vertical="center"/>
      <protection locked="0"/>
    </xf>
    <xf numFmtId="174" fontId="50" fillId="0" borderId="32" xfId="0" applyNumberFormat="1" applyFont="1" applyFill="1" applyBorder="1" applyAlignment="1" applyProtection="1">
      <alignment vertical="center"/>
      <protection locked="0"/>
    </xf>
    <xf numFmtId="174" fontId="51" fillId="0" borderId="32" xfId="0" applyNumberFormat="1" applyFont="1" applyFill="1" applyBorder="1" applyAlignment="1" applyProtection="1">
      <alignment vertical="center"/>
    </xf>
    <xf numFmtId="174" fontId="51" fillId="0" borderId="3" xfId="0" applyNumberFormat="1" applyFont="1" applyFill="1" applyBorder="1" applyAlignment="1" applyProtection="1">
      <alignment vertical="center"/>
    </xf>
    <xf numFmtId="0" fontId="50" fillId="0" borderId="6" xfId="0" applyFont="1" applyFill="1" applyBorder="1" applyAlignment="1" applyProtection="1">
      <alignment horizontal="center" vertical="center"/>
    </xf>
    <xf numFmtId="0" fontId="50" fillId="0" borderId="8" xfId="0" applyFont="1" applyFill="1" applyBorder="1" applyAlignment="1" applyProtection="1">
      <alignment vertical="center" wrapText="1"/>
    </xf>
    <xf numFmtId="174" fontId="50" fillId="0" borderId="8" xfId="0" applyNumberFormat="1" applyFont="1" applyFill="1" applyBorder="1" applyAlignment="1" applyProtection="1">
      <alignment vertical="center"/>
      <protection locked="0"/>
    </xf>
    <xf numFmtId="174" fontId="50" fillId="0" borderId="26" xfId="0" applyNumberFormat="1" applyFont="1" applyFill="1" applyBorder="1" applyAlignment="1" applyProtection="1">
      <alignment vertical="center"/>
      <protection locked="0"/>
    </xf>
    <xf numFmtId="0" fontId="50" fillId="0" borderId="14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vertical="center" wrapText="1"/>
    </xf>
    <xf numFmtId="174" fontId="50" fillId="0" borderId="1" xfId="0" applyNumberFormat="1" applyFont="1" applyFill="1" applyBorder="1" applyAlignment="1" applyProtection="1">
      <alignment vertical="center"/>
      <protection locked="0"/>
    </xf>
    <xf numFmtId="174" fontId="50" fillId="0" borderId="65" xfId="0" applyNumberFormat="1" applyFont="1" applyFill="1" applyBorder="1" applyAlignment="1" applyProtection="1">
      <alignment vertical="center"/>
      <protection locked="0"/>
    </xf>
    <xf numFmtId="174" fontId="51" fillId="0" borderId="5" xfId="0" applyNumberFormat="1" applyFont="1" applyFill="1" applyBorder="1" applyAlignment="1" applyProtection="1">
      <alignment vertical="center"/>
    </xf>
    <xf numFmtId="174" fontId="51" fillId="0" borderId="80" xfId="0" applyNumberFormat="1" applyFont="1" applyFill="1" applyBorder="1" applyAlignment="1" applyProtection="1">
      <alignment vertical="center"/>
    </xf>
    <xf numFmtId="174" fontId="51" fillId="0" borderId="70" xfId="0" applyNumberFormat="1" applyFont="1" applyFill="1" applyBorder="1" applyAlignment="1" applyProtection="1">
      <alignment vertical="center"/>
    </xf>
    <xf numFmtId="0" fontId="41" fillId="0" borderId="0" xfId="0" applyFont="1" applyFill="1"/>
    <xf numFmtId="0" fontId="0" fillId="0" borderId="0" xfId="0" applyFill="1" applyProtection="1">
      <protection locked="0"/>
    </xf>
    <xf numFmtId="174" fontId="51" fillId="0" borderId="11" xfId="0" applyNumberFormat="1" applyFont="1" applyFill="1" applyBorder="1" applyAlignment="1" applyProtection="1">
      <alignment vertical="center"/>
    </xf>
    <xf numFmtId="174" fontId="40" fillId="0" borderId="5" xfId="0" applyNumberFormat="1" applyFont="1" applyFill="1" applyBorder="1" applyAlignment="1" applyProtection="1">
      <alignment vertical="center"/>
    </xf>
    <xf numFmtId="0" fontId="0" fillId="0" borderId="85" xfId="0" applyBorder="1"/>
    <xf numFmtId="0" fontId="7" fillId="0" borderId="87" xfId="0" applyFont="1" applyBorder="1" applyAlignment="1">
      <alignment horizontal="center"/>
    </xf>
    <xf numFmtId="0" fontId="0" fillId="0" borderId="88" xfId="0" applyBorder="1"/>
    <xf numFmtId="0" fontId="0" fillId="0" borderId="79" xfId="0" applyBorder="1"/>
    <xf numFmtId="0" fontId="0" fillId="0" borderId="35" xfId="0" applyBorder="1"/>
    <xf numFmtId="0" fontId="0" fillId="0" borderId="84" xfId="0" applyBorder="1"/>
    <xf numFmtId="0" fontId="7" fillId="0" borderId="85" xfId="0" applyFont="1" applyBorder="1" applyAlignment="1">
      <alignment horizontal="center"/>
    </xf>
    <xf numFmtId="0" fontId="0" fillId="0" borderId="89" xfId="0" applyBorder="1"/>
    <xf numFmtId="0" fontId="0" fillId="0" borderId="82" xfId="0" applyBorder="1"/>
    <xf numFmtId="0" fontId="0" fillId="0" borderId="22" xfId="0" applyBorder="1"/>
    <xf numFmtId="0" fontId="0" fillId="0" borderId="90" xfId="0" applyBorder="1"/>
    <xf numFmtId="0" fontId="7" fillId="0" borderId="89" xfId="0" applyFont="1" applyBorder="1" applyAlignment="1">
      <alignment horizontal="center"/>
    </xf>
    <xf numFmtId="0" fontId="17" fillId="0" borderId="85" xfId="0" applyFont="1" applyBorder="1" applyAlignment="1">
      <alignment horizontal="center"/>
    </xf>
    <xf numFmtId="0" fontId="17" fillId="0" borderId="0" xfId="0" applyFont="1" applyBorder="1"/>
    <xf numFmtId="170" fontId="17" fillId="0" borderId="88" xfId="2" applyNumberFormat="1" applyFont="1" applyBorder="1"/>
    <xf numFmtId="0" fontId="17" fillId="0" borderId="88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/>
    <xf numFmtId="0" fontId="17" fillId="0" borderId="87" xfId="0" applyFont="1" applyBorder="1" applyAlignment="1">
      <alignment horizontal="center"/>
    </xf>
    <xf numFmtId="0" fontId="43" fillId="0" borderId="17" xfId="0" applyFont="1" applyBorder="1"/>
    <xf numFmtId="0" fontId="43" fillId="0" borderId="86" xfId="0" applyFont="1" applyBorder="1"/>
    <xf numFmtId="170" fontId="43" fillId="0" borderId="87" xfId="2" applyNumberFormat="1" applyFont="1" applyBorder="1"/>
    <xf numFmtId="0" fontId="17" fillId="0" borderId="91" xfId="0" applyFont="1" applyBorder="1"/>
    <xf numFmtId="0" fontId="17" fillId="0" borderId="17" xfId="0" applyFont="1" applyBorder="1"/>
    <xf numFmtId="0" fontId="17" fillId="0" borderId="86" xfId="0" applyFont="1" applyBorder="1"/>
    <xf numFmtId="0" fontId="17" fillId="0" borderId="92" xfId="0" applyFont="1" applyBorder="1"/>
    <xf numFmtId="0" fontId="43" fillId="0" borderId="78" xfId="0" applyFont="1" applyBorder="1"/>
    <xf numFmtId="0" fontId="43" fillId="3" borderId="78" xfId="0" applyFont="1" applyFill="1" applyBorder="1"/>
    <xf numFmtId="0" fontId="43" fillId="3" borderId="17" xfId="0" applyFont="1" applyFill="1" applyBorder="1"/>
    <xf numFmtId="0" fontId="43" fillId="3" borderId="86" xfId="0" applyFont="1" applyFill="1" applyBorder="1"/>
    <xf numFmtId="170" fontId="43" fillId="3" borderId="87" xfId="2" applyNumberFormat="1" applyFont="1" applyFill="1" applyBorder="1"/>
    <xf numFmtId="0" fontId="0" fillId="0" borderId="0" xfId="0" applyFont="1"/>
    <xf numFmtId="0" fontId="52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54" fillId="0" borderId="0" xfId="0" applyFont="1"/>
    <xf numFmtId="0" fontId="55" fillId="0" borderId="0" xfId="0" applyFont="1" applyAlignment="1">
      <alignment horizontal="right"/>
    </xf>
    <xf numFmtId="0" fontId="17" fillId="0" borderId="0" xfId="0" applyFont="1" applyAlignment="1"/>
    <xf numFmtId="0" fontId="17" fillId="0" borderId="98" xfId="0" applyFont="1" applyBorder="1" applyAlignment="1"/>
    <xf numFmtId="0" fontId="56" fillId="0" borderId="99" xfId="0" applyFont="1" applyBorder="1" applyAlignment="1">
      <alignment horizontal="center" vertical="center" wrapText="1"/>
    </xf>
    <xf numFmtId="0" fontId="56" fillId="0" borderId="100" xfId="0" applyFont="1" applyBorder="1" applyAlignment="1">
      <alignment horizontal="center" vertical="center"/>
    </xf>
    <xf numFmtId="175" fontId="56" fillId="0" borderId="68" xfId="0" applyNumberFormat="1" applyFont="1" applyBorder="1" applyAlignment="1">
      <alignment horizontal="center" vertical="center" wrapText="1"/>
    </xf>
    <xf numFmtId="175" fontId="56" fillId="0" borderId="101" xfId="0" applyNumberFormat="1" applyFont="1" applyBorder="1" applyAlignment="1">
      <alignment horizontal="center" vertical="center"/>
    </xf>
    <xf numFmtId="0" fontId="17" fillId="0" borderId="98" xfId="0" applyFont="1" applyBorder="1" applyAlignment="1">
      <alignment horizontal="center"/>
    </xf>
    <xf numFmtId="0" fontId="57" fillId="0" borderId="102" xfId="0" applyFont="1" applyBorder="1" applyAlignment="1">
      <alignment horizontal="center"/>
    </xf>
    <xf numFmtId="3" fontId="58" fillId="0" borderId="27" xfId="0" applyNumberFormat="1" applyFont="1" applyBorder="1"/>
    <xf numFmtId="0" fontId="53" fillId="0" borderId="102" xfId="0" applyFont="1" applyBorder="1" applyAlignment="1">
      <alignment horizontal="center"/>
    </xf>
    <xf numFmtId="3" fontId="59" fillId="0" borderId="27" xfId="0" applyNumberFormat="1" applyFont="1" applyBorder="1"/>
    <xf numFmtId="0" fontId="54" fillId="0" borderId="102" xfId="0" applyFont="1" applyBorder="1" applyAlignment="1">
      <alignment horizontal="center"/>
    </xf>
    <xf numFmtId="3" fontId="56" fillId="0" borderId="27" xfId="0" applyNumberFormat="1" applyFont="1" applyBorder="1" applyAlignment="1">
      <alignment horizontal="right"/>
    </xf>
    <xf numFmtId="0" fontId="17" fillId="0" borderId="98" xfId="0" applyFont="1" applyBorder="1"/>
    <xf numFmtId="3" fontId="56" fillId="0" borderId="27" xfId="0" applyNumberFormat="1" applyFont="1" applyBorder="1" applyAlignment="1">
      <alignment horizontal="left"/>
    </xf>
    <xf numFmtId="3" fontId="56" fillId="0" borderId="16" xfId="0" applyNumberFormat="1" applyFont="1" applyBorder="1" applyAlignment="1">
      <alignment horizontal="right"/>
    </xf>
    <xf numFmtId="0" fontId="0" fillId="0" borderId="98" xfId="0" applyBorder="1"/>
    <xf numFmtId="0" fontId="54" fillId="0" borderId="102" xfId="0" applyFont="1" applyBorder="1" applyAlignment="1">
      <alignment horizontal="center" vertical="center"/>
    </xf>
    <xf numFmtId="3" fontId="56" fillId="0" borderId="16" xfId="0" applyNumberFormat="1" applyFont="1" applyBorder="1" applyAlignment="1">
      <alignment horizontal="right" vertical="distributed"/>
    </xf>
    <xf numFmtId="3" fontId="58" fillId="0" borderId="16" xfId="0" applyNumberFormat="1" applyFont="1" applyBorder="1"/>
    <xf numFmtId="3" fontId="56" fillId="0" borderId="16" xfId="0" applyNumberFormat="1" applyFont="1" applyBorder="1" applyAlignment="1">
      <alignment horizontal="left" vertical="distributed"/>
    </xf>
    <xf numFmtId="0" fontId="54" fillId="0" borderId="93" xfId="0" applyFont="1" applyBorder="1" applyAlignment="1">
      <alignment horizontal="center" vertical="center"/>
    </xf>
    <xf numFmtId="3" fontId="56" fillId="0" borderId="0" xfId="0" applyNumberFormat="1" applyFont="1" applyBorder="1" applyAlignment="1">
      <alignment horizontal="left" vertical="distributed"/>
    </xf>
    <xf numFmtId="3" fontId="59" fillId="0" borderId="16" xfId="0" applyNumberFormat="1" applyFont="1" applyBorder="1"/>
    <xf numFmtId="0" fontId="43" fillId="0" borderId="0" xfId="0" applyFont="1" applyBorder="1" applyAlignment="1"/>
    <xf numFmtId="0" fontId="53" fillId="0" borderId="105" xfId="0" applyFont="1" applyBorder="1" applyAlignment="1">
      <alignment horizontal="center"/>
    </xf>
    <xf numFmtId="3" fontId="59" fillId="0" borderId="15" xfId="0" applyNumberFormat="1" applyFont="1" applyBorder="1" applyAlignment="1">
      <alignment horizontal="right"/>
    </xf>
    <xf numFmtId="3" fontId="59" fillId="0" borderId="15" xfId="0" applyNumberFormat="1" applyFont="1" applyBorder="1" applyAlignment="1">
      <alignment horizontal="right" vertical="distributed"/>
    </xf>
    <xf numFmtId="0" fontId="54" fillId="0" borderId="105" xfId="0" applyFont="1" applyBorder="1" applyAlignment="1">
      <alignment horizontal="center"/>
    </xf>
    <xf numFmtId="3" fontId="56" fillId="0" borderId="15" xfId="0" applyNumberFormat="1" applyFont="1" applyBorder="1" applyAlignment="1">
      <alignment horizontal="right"/>
    </xf>
    <xf numFmtId="3" fontId="56" fillId="0" borderId="16" xfId="0" applyNumberFormat="1" applyFont="1" applyBorder="1" applyAlignment="1">
      <alignment horizontal="left"/>
    </xf>
    <xf numFmtId="3" fontId="56" fillId="0" borderId="16" xfId="0" applyNumberFormat="1" applyFont="1" applyBorder="1"/>
    <xf numFmtId="3" fontId="59" fillId="0" borderId="27" xfId="0" applyNumberFormat="1" applyFont="1" applyBorder="1" applyAlignment="1">
      <alignment horizontal="right"/>
    </xf>
    <xf numFmtId="0" fontId="54" fillId="0" borderId="109" xfId="0" applyFont="1" applyBorder="1" applyAlignment="1">
      <alignment horizontal="center"/>
    </xf>
    <xf numFmtId="3" fontId="53" fillId="0" borderId="110" xfId="0" applyNumberFormat="1" applyFont="1" applyBorder="1"/>
    <xf numFmtId="3" fontId="58" fillId="0" borderId="27" xfId="0" applyNumberFormat="1" applyFont="1" applyBorder="1" applyAlignment="1">
      <alignment horizontal="right"/>
    </xf>
    <xf numFmtId="0" fontId="54" fillId="0" borderId="102" xfId="0" applyFont="1" applyBorder="1"/>
    <xf numFmtId="3" fontId="56" fillId="0" borderId="27" xfId="0" applyNumberFormat="1" applyFont="1" applyBorder="1"/>
    <xf numFmtId="0" fontId="59" fillId="0" borderId="0" xfId="0" applyFont="1" applyBorder="1"/>
    <xf numFmtId="0" fontId="54" fillId="0" borderId="109" xfId="0" applyFont="1" applyBorder="1"/>
    <xf numFmtId="3" fontId="53" fillId="0" borderId="113" xfId="0" applyNumberFormat="1" applyFont="1" applyBorder="1"/>
    <xf numFmtId="0" fontId="56" fillId="0" borderId="0" xfId="0" applyFont="1" applyBorder="1" applyAlignment="1">
      <alignment horizontal="left" vertical="distributed"/>
    </xf>
    <xf numFmtId="0" fontId="53" fillId="0" borderId="0" xfId="0" applyFont="1" applyBorder="1" applyAlignment="1">
      <alignment horizontal="center"/>
    </xf>
    <xf numFmtId="0" fontId="1" fillId="8" borderId="51" xfId="0" applyFont="1" applyFill="1" applyBorder="1" applyAlignment="1">
      <alignment horizontal="center" vertical="top" wrapText="1"/>
    </xf>
    <xf numFmtId="0" fontId="1" fillId="8" borderId="114" xfId="0" applyFont="1" applyFill="1" applyBorder="1" applyAlignment="1">
      <alignment horizontal="center" vertical="top" wrapText="1"/>
    </xf>
    <xf numFmtId="0" fontId="1" fillId="8" borderId="116" xfId="0" applyFont="1" applyFill="1" applyBorder="1" applyAlignment="1">
      <alignment horizontal="center" vertical="top" wrapText="1"/>
    </xf>
    <xf numFmtId="0" fontId="60" fillId="8" borderId="114" xfId="0" applyFont="1" applyFill="1" applyBorder="1" applyAlignment="1">
      <alignment horizontal="center" vertical="top" wrapText="1"/>
    </xf>
    <xf numFmtId="0" fontId="60" fillId="8" borderId="115" xfId="0" applyFont="1" applyFill="1" applyBorder="1" applyAlignment="1">
      <alignment horizontal="center" vertical="top" wrapText="1"/>
    </xf>
    <xf numFmtId="0" fontId="60" fillId="8" borderId="116" xfId="0" applyFont="1" applyFill="1" applyBorder="1" applyAlignment="1">
      <alignment horizontal="center" vertical="top" wrapText="1"/>
    </xf>
    <xf numFmtId="0" fontId="1" fillId="0" borderId="114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left" vertical="center" wrapText="1"/>
    </xf>
    <xf numFmtId="3" fontId="1" fillId="0" borderId="114" xfId="0" applyNumberFormat="1" applyFont="1" applyBorder="1" applyAlignment="1">
      <alignment horizontal="right" vertical="center" wrapText="1"/>
    </xf>
    <xf numFmtId="3" fontId="1" fillId="0" borderId="116" xfId="0" applyNumberFormat="1" applyFont="1" applyBorder="1" applyAlignment="1">
      <alignment horizontal="right" vertical="center" wrapText="1"/>
    </xf>
    <xf numFmtId="0" fontId="7" fillId="0" borderId="114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left" vertical="center" wrapText="1"/>
    </xf>
    <xf numFmtId="3" fontId="7" fillId="0" borderId="114" xfId="0" applyNumberFormat="1" applyFont="1" applyBorder="1" applyAlignment="1">
      <alignment horizontal="right" vertical="center" wrapText="1"/>
    </xf>
    <xf numFmtId="3" fontId="7" fillId="0" borderId="116" xfId="0" applyNumberFormat="1" applyFont="1" applyBorder="1" applyAlignment="1">
      <alignment horizontal="right" vertical="center" wrapText="1"/>
    </xf>
    <xf numFmtId="0" fontId="7" fillId="0" borderId="117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left" vertical="center" wrapText="1"/>
    </xf>
    <xf numFmtId="3" fontId="7" fillId="0" borderId="117" xfId="0" applyNumberFormat="1" applyFont="1" applyBorder="1" applyAlignment="1">
      <alignment horizontal="right" vertical="center" wrapText="1"/>
    </xf>
    <xf numFmtId="3" fontId="7" fillId="0" borderId="119" xfId="0" applyNumberFormat="1" applyFont="1" applyBorder="1" applyAlignment="1">
      <alignment horizontal="right" vertical="center" wrapText="1"/>
    </xf>
    <xf numFmtId="3" fontId="1" fillId="0" borderId="120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/>
    </xf>
    <xf numFmtId="0" fontId="2" fillId="0" borderId="5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54" xfId="0" applyBorder="1" applyAlignment="1"/>
    <xf numFmtId="0" fontId="0" fillId="0" borderId="54" xfId="0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/>
    <xf numFmtId="0" fontId="13" fillId="0" borderId="16" xfId="0" applyFont="1" applyBorder="1" applyAlignment="1"/>
    <xf numFmtId="0" fontId="13" fillId="4" borderId="27" xfId="0" applyFont="1" applyFill="1" applyBorder="1" applyAlignment="1"/>
    <xf numFmtId="0" fontId="13" fillId="0" borderId="30" xfId="0" applyFont="1" applyBorder="1" applyAlignment="1"/>
    <xf numFmtId="0" fontId="13" fillId="0" borderId="18" xfId="0" applyFont="1" applyBorder="1" applyAlignment="1"/>
    <xf numFmtId="0" fontId="14" fillId="0" borderId="4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0" fillId="0" borderId="67" xfId="0" applyBorder="1" applyAlignment="1"/>
    <xf numFmtId="0" fontId="0" fillId="0" borderId="68" xfId="0" applyBorder="1" applyAlignment="1"/>
    <xf numFmtId="0" fontId="14" fillId="0" borderId="16" xfId="0" applyFont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0" fillId="0" borderId="68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7" xfId="0" applyFont="1" applyFill="1" applyBorder="1" applyAlignment="1"/>
    <xf numFmtId="0" fontId="14" fillId="0" borderId="27" xfId="0" applyFont="1" applyBorder="1" applyAlignment="1"/>
    <xf numFmtId="0" fontId="15" fillId="0" borderId="33" xfId="0" applyFont="1" applyBorder="1" applyAlignment="1">
      <alignment horizontal="center" vertical="center"/>
    </xf>
    <xf numFmtId="0" fontId="13" fillId="0" borderId="33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3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4" fillId="0" borderId="4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2" xfId="0" applyFont="1" applyBorder="1" applyAlignment="1"/>
    <xf numFmtId="0" fontId="0" fillId="0" borderId="20" xfId="0" applyBorder="1" applyAlignment="1"/>
    <xf numFmtId="0" fontId="5" fillId="0" borderId="3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13" fillId="0" borderId="22" xfId="0" applyFont="1" applyBorder="1" applyAlignment="1">
      <alignment wrapText="1"/>
    </xf>
    <xf numFmtId="0" fontId="5" fillId="0" borderId="32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0" fontId="45" fillId="0" borderId="78" xfId="4" applyFont="1" applyFill="1" applyBorder="1" applyAlignment="1" applyProtection="1">
      <alignment horizontal="left" vertical="center" wrapText="1" indent="1"/>
    </xf>
    <xf numFmtId="0" fontId="45" fillId="0" borderId="63" xfId="4" applyFont="1" applyFill="1" applyBorder="1" applyAlignment="1" applyProtection="1">
      <alignment horizontal="left" vertical="center" wrapText="1" indent="1"/>
    </xf>
    <xf numFmtId="0" fontId="35" fillId="0" borderId="0" xfId="0" applyFont="1" applyFill="1" applyAlignment="1" applyProtection="1">
      <alignment horizontal="right" vertical="center" wrapText="1"/>
    </xf>
    <xf numFmtId="174" fontId="36" fillId="0" borderId="0" xfId="0" applyNumberFormat="1" applyFont="1" applyFill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9" fillId="0" borderId="73" xfId="0" applyFont="1" applyFill="1" applyBorder="1" applyAlignment="1" applyProtection="1">
      <alignment horizontal="center" vertical="center" wrapText="1"/>
    </xf>
    <xf numFmtId="0" fontId="39" fillId="0" borderId="75" xfId="0" applyFont="1" applyFill="1" applyBorder="1" applyAlignment="1" applyProtection="1">
      <alignment horizontal="center" vertical="center" wrapText="1"/>
    </xf>
    <xf numFmtId="0" fontId="39" fillId="0" borderId="74" xfId="0" applyFont="1" applyFill="1" applyBorder="1" applyAlignment="1" applyProtection="1">
      <alignment horizontal="center" vertical="center" wrapText="1"/>
    </xf>
    <xf numFmtId="0" fontId="39" fillId="0" borderId="36" xfId="0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70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39" fillId="0" borderId="81" xfId="0" applyFont="1" applyFill="1" applyBorder="1" applyAlignment="1">
      <alignment horizontal="center" vertical="center" wrapText="1"/>
    </xf>
    <xf numFmtId="0" fontId="39" fillId="0" borderId="83" xfId="0" applyFont="1" applyFill="1" applyBorder="1" applyAlignment="1">
      <alignment horizontal="center" vertical="center" wrapText="1"/>
    </xf>
    <xf numFmtId="0" fontId="39" fillId="0" borderId="79" xfId="0" applyFont="1" applyFill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9" fillId="0" borderId="84" xfId="0" applyFont="1" applyFill="1" applyBorder="1" applyAlignment="1">
      <alignment horizontal="left" vertical="center" wrapText="1"/>
    </xf>
    <xf numFmtId="0" fontId="51" fillId="0" borderId="78" xfId="0" applyFont="1" applyFill="1" applyBorder="1" applyAlignment="1" applyProtection="1">
      <alignment horizontal="left" vertical="center"/>
    </xf>
    <xf numFmtId="0" fontId="51" fillId="0" borderId="63" xfId="0" applyFont="1" applyFill="1" applyBorder="1" applyAlignment="1" applyProtection="1">
      <alignment horizontal="left" vertical="center"/>
    </xf>
    <xf numFmtId="0" fontId="39" fillId="0" borderId="79" xfId="0" applyFont="1" applyFill="1" applyBorder="1" applyAlignment="1" applyProtection="1">
      <alignment horizontal="left" vertical="center" wrapText="1"/>
    </xf>
    <xf numFmtId="0" fontId="39" fillId="0" borderId="35" xfId="0" applyFont="1" applyFill="1" applyBorder="1" applyAlignment="1" applyProtection="1">
      <alignment horizontal="left" vertical="center" wrapText="1"/>
    </xf>
    <xf numFmtId="0" fontId="39" fillId="0" borderId="84" xfId="0" applyFont="1" applyFill="1" applyBorder="1" applyAlignment="1" applyProtection="1">
      <alignment horizontal="left" vertical="center" wrapText="1"/>
    </xf>
    <xf numFmtId="0" fontId="37" fillId="0" borderId="78" xfId="0" applyFont="1" applyFill="1" applyBorder="1" applyAlignment="1" applyProtection="1">
      <alignment horizontal="left" vertical="center"/>
    </xf>
    <xf numFmtId="0" fontId="37" fillId="0" borderId="63" xfId="0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7" fillId="0" borderId="0" xfId="0" applyFont="1" applyFill="1" applyAlignment="1">
      <alignment horizontal="center" vertical="center" wrapText="1"/>
    </xf>
    <xf numFmtId="174" fontId="48" fillId="0" borderId="0" xfId="0" applyNumberFormat="1" applyFont="1" applyFill="1" applyAlignment="1">
      <alignment horizontal="center" textRotation="180" wrapText="1"/>
    </xf>
    <xf numFmtId="0" fontId="49" fillId="0" borderId="22" xfId="0" applyFont="1" applyFill="1" applyBorder="1" applyAlignment="1">
      <alignment horizontal="right"/>
    </xf>
    <xf numFmtId="0" fontId="39" fillId="0" borderId="79" xfId="0" applyFont="1" applyFill="1" applyBorder="1" applyAlignment="1">
      <alignment horizontal="center" vertical="center" wrapText="1"/>
    </xf>
    <xf numFmtId="0" fontId="39" fillId="0" borderId="82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40" fillId="0" borderId="80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58" fillId="0" borderId="16" xfId="0" applyFont="1" applyBorder="1" applyAlignment="1">
      <alignment horizontal="left"/>
    </xf>
    <xf numFmtId="0" fontId="53" fillId="0" borderId="110" xfId="0" applyFont="1" applyBorder="1" applyAlignment="1">
      <alignment horizontal="left"/>
    </xf>
    <xf numFmtId="0" fontId="59" fillId="0" borderId="16" xfId="0" applyFont="1" applyBorder="1" applyAlignment="1">
      <alignment horizontal="left"/>
    </xf>
    <xf numFmtId="0" fontId="56" fillId="0" borderId="16" xfId="0" applyFont="1" applyBorder="1" applyAlignment="1">
      <alignment horizontal="left"/>
    </xf>
    <xf numFmtId="0" fontId="56" fillId="0" borderId="27" xfId="0" applyFont="1" applyBorder="1" applyAlignment="1">
      <alignment horizontal="left"/>
    </xf>
    <xf numFmtId="0" fontId="56" fillId="0" borderId="30" xfId="0" applyFont="1" applyBorder="1" applyAlignment="1">
      <alignment horizontal="left"/>
    </xf>
    <xf numFmtId="0" fontId="56" fillId="0" borderId="18" xfId="0" applyFont="1" applyBorder="1" applyAlignment="1">
      <alignment horizontal="left"/>
    </xf>
    <xf numFmtId="0" fontId="57" fillId="0" borderId="16" xfId="0" applyFont="1" applyBorder="1" applyAlignment="1">
      <alignment horizontal="left"/>
    </xf>
    <xf numFmtId="0" fontId="53" fillId="0" borderId="93" xfId="0" applyFont="1" applyBorder="1" applyAlignment="1">
      <alignment horizontal="left"/>
    </xf>
    <xf numFmtId="0" fontId="54" fillId="0" borderId="111" xfId="0" applyFont="1" applyBorder="1" applyAlignment="1">
      <alignment horizontal="center" vertical="center" wrapText="1"/>
    </xf>
    <xf numFmtId="0" fontId="56" fillId="0" borderId="112" xfId="0" applyFont="1" applyBorder="1" applyAlignment="1">
      <alignment horizontal="center" vertical="center"/>
    </xf>
    <xf numFmtId="0" fontId="56" fillId="0" borderId="16" xfId="0" applyFont="1" applyBorder="1" applyAlignment="1">
      <alignment vertical="distributed"/>
    </xf>
    <xf numFmtId="0" fontId="56" fillId="0" borderId="27" xfId="0" applyFont="1" applyBorder="1" applyAlignment="1">
      <alignment horizontal="left" vertical="distributed"/>
    </xf>
    <xf numFmtId="0" fontId="0" fillId="0" borderId="30" xfId="0" applyBorder="1" applyAlignment="1">
      <alignment horizontal="left"/>
    </xf>
    <xf numFmtId="0" fontId="0" fillId="0" borderId="18" xfId="0" applyBorder="1" applyAlignment="1">
      <alignment horizontal="left"/>
    </xf>
    <xf numFmtId="0" fontId="59" fillId="0" borderId="16" xfId="0" applyFont="1" applyBorder="1" applyAlignment="1">
      <alignment vertical="distributed"/>
    </xf>
    <xf numFmtId="0" fontId="59" fillId="0" borderId="27" xfId="0" applyFont="1" applyBorder="1" applyAlignment="1">
      <alignment horizontal="left" vertical="distributed"/>
    </xf>
    <xf numFmtId="0" fontId="59" fillId="0" borderId="30" xfId="0" applyFont="1" applyBorder="1" applyAlignment="1">
      <alignment horizontal="left" vertical="distributed"/>
    </xf>
    <xf numFmtId="0" fontId="59" fillId="0" borderId="18" xfId="0" applyFont="1" applyBorder="1" applyAlignment="1">
      <alignment horizontal="left" vertical="distributed"/>
    </xf>
    <xf numFmtId="0" fontId="56" fillId="0" borderId="30" xfId="0" applyFont="1" applyBorder="1" applyAlignment="1">
      <alignment horizontal="left" vertical="distributed"/>
    </xf>
    <xf numFmtId="0" fontId="56" fillId="0" borderId="18" xfId="0" applyFont="1" applyBorder="1" applyAlignment="1">
      <alignment horizontal="left" vertical="distributed"/>
    </xf>
    <xf numFmtId="0" fontId="56" fillId="0" borderId="16" xfId="0" applyFont="1" applyBorder="1" applyAlignment="1">
      <alignment horizontal="left" vertical="distributed"/>
    </xf>
    <xf numFmtId="3" fontId="59" fillId="0" borderId="104" xfId="0" applyNumberFormat="1" applyFont="1" applyBorder="1" applyAlignment="1">
      <alignment horizontal="right" vertical="center"/>
    </xf>
    <xf numFmtId="3" fontId="59" fillId="0" borderId="108" xfId="0" applyNumberFormat="1" applyFont="1" applyBorder="1" applyAlignment="1">
      <alignment horizontal="right" vertical="center"/>
    </xf>
    <xf numFmtId="0" fontId="56" fillId="0" borderId="27" xfId="0" applyFont="1" applyBorder="1" applyAlignment="1">
      <alignment vertical="distributed"/>
    </xf>
    <xf numFmtId="0" fontId="56" fillId="0" borderId="30" xfId="0" applyFont="1" applyBorder="1" applyAlignment="1">
      <alignment vertical="distributed"/>
    </xf>
    <xf numFmtId="0" fontId="56" fillId="0" borderId="18" xfId="0" applyFont="1" applyBorder="1" applyAlignment="1">
      <alignment vertical="distributed"/>
    </xf>
    <xf numFmtId="0" fontId="53" fillId="0" borderId="103" xfId="0" applyFont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59" fillId="0" borderId="47" xfId="0" applyFont="1" applyBorder="1" applyAlignment="1">
      <alignment horizontal="left" vertical="distributed" wrapText="1"/>
    </xf>
    <xf numFmtId="0" fontId="59" fillId="0" borderId="31" xfId="0" applyFont="1" applyBorder="1" applyAlignment="1">
      <alignment horizontal="left" vertical="distributed" wrapText="1"/>
    </xf>
    <xf numFmtId="0" fontId="59" fillId="0" borderId="48" xfId="0" applyFont="1" applyBorder="1" applyAlignment="1">
      <alignment horizontal="left" vertical="distributed" wrapText="1"/>
    </xf>
    <xf numFmtId="0" fontId="59" fillId="0" borderId="68" xfId="0" applyFont="1" applyBorder="1" applyAlignment="1">
      <alignment horizontal="left" vertical="distributed" wrapText="1"/>
    </xf>
    <xf numFmtId="0" fontId="59" fillId="0" borderId="106" xfId="0" applyFont="1" applyBorder="1" applyAlignment="1">
      <alignment horizontal="left" vertical="distributed" wrapText="1"/>
    </xf>
    <xf numFmtId="0" fontId="59" fillId="0" borderId="107" xfId="0" applyFont="1" applyBorder="1" applyAlignment="1">
      <alignment horizontal="left" vertical="distributed" wrapText="1"/>
    </xf>
    <xf numFmtId="0" fontId="53" fillId="0" borderId="0" xfId="0" applyFont="1" applyBorder="1" applyAlignment="1">
      <alignment horizontal="center"/>
    </xf>
    <xf numFmtId="0" fontId="54" fillId="0" borderId="94" xfId="0" applyFont="1" applyBorder="1" applyAlignment="1">
      <alignment horizontal="center" vertical="center" wrapText="1"/>
    </xf>
    <xf numFmtId="0" fontId="56" fillId="0" borderId="95" xfId="0" applyFont="1" applyBorder="1" applyAlignment="1">
      <alignment horizontal="center" vertical="center"/>
    </xf>
    <xf numFmtId="0" fontId="56" fillId="0" borderId="96" xfId="0" applyFont="1" applyBorder="1" applyAlignment="1">
      <alignment horizontal="center" vertical="center"/>
    </xf>
    <xf numFmtId="0" fontId="56" fillId="0" borderId="97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8" borderId="64" xfId="0" applyFont="1" applyFill="1" applyBorder="1" applyAlignment="1">
      <alignment horizontal="center" vertical="center" wrapText="1"/>
    </xf>
    <xf numFmtId="0" fontId="1" fillId="8" borderId="115" xfId="0" applyFont="1" applyFill="1" applyBorder="1" applyAlignment="1">
      <alignment horizontal="center" vertical="center" wrapText="1"/>
    </xf>
    <xf numFmtId="0" fontId="0" fillId="8" borderId="51" xfId="0" applyFill="1" applyBorder="1" applyAlignment="1">
      <alignment horizontal="center" vertical="center" wrapText="1"/>
    </xf>
    <xf numFmtId="0" fontId="0" fillId="8" borderId="52" xfId="0" applyFont="1" applyFill="1" applyBorder="1" applyAlignment="1">
      <alignment horizontal="center" vertical="center" wrapText="1"/>
    </xf>
  </cellXfs>
  <cellStyles count="5">
    <cellStyle name="Ezres" xfId="2" builtinId="3"/>
    <cellStyle name="Normál" xfId="0" builtinId="0"/>
    <cellStyle name="Normál 2" xfId="1" xr:uid="{00000000-0005-0000-0000-000002000000}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0"/>
  <sheetViews>
    <sheetView tabSelected="1" topLeftCell="A9" workbookViewId="0">
      <selection activeCell="A2" sqref="A2"/>
    </sheetView>
  </sheetViews>
  <sheetFormatPr defaultRowHeight="14.4"/>
  <cols>
    <col min="1" max="1" width="8.44140625" customWidth="1"/>
    <col min="2" max="2" width="40.6640625" customWidth="1"/>
    <col min="3" max="3" width="13.33203125" style="168" customWidth="1"/>
    <col min="4" max="5" width="13.33203125" style="175" customWidth="1"/>
    <col min="6" max="6" width="34.33203125" style="168" customWidth="1"/>
    <col min="7" max="7" width="13.33203125" customWidth="1"/>
    <col min="8" max="9" width="13.33203125" style="175" customWidth="1"/>
    <col min="10" max="10" width="13.44140625" customWidth="1"/>
    <col min="13" max="13" width="10.44140625" bestFit="1" customWidth="1"/>
  </cols>
  <sheetData>
    <row r="1" spans="1:15">
      <c r="A1" s="551" t="s">
        <v>713</v>
      </c>
      <c r="B1" s="551"/>
      <c r="C1" s="551"/>
      <c r="D1" s="551"/>
      <c r="E1" s="551"/>
      <c r="F1" s="551"/>
      <c r="G1" s="551"/>
      <c r="H1" s="552"/>
      <c r="I1" s="552"/>
      <c r="J1" s="180"/>
    </row>
    <row r="2" spans="1: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5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5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5">
      <c r="A5" s="553" t="s">
        <v>437</v>
      </c>
      <c r="B5" s="554"/>
      <c r="C5" s="554"/>
      <c r="D5" s="554"/>
      <c r="E5" s="554"/>
      <c r="F5" s="554"/>
      <c r="G5" s="554"/>
      <c r="H5" s="554"/>
      <c r="I5" s="554"/>
      <c r="J5" s="180"/>
      <c r="K5" s="23"/>
      <c r="L5" s="23"/>
      <c r="M5" s="23"/>
      <c r="N5" s="23"/>
      <c r="O5" s="23"/>
    </row>
    <row r="6" spans="1:15" ht="16.2" thickBot="1">
      <c r="A6" s="55"/>
      <c r="B6" s="81"/>
      <c r="C6" s="81"/>
      <c r="D6" s="81"/>
      <c r="E6" s="81"/>
      <c r="F6" s="81"/>
      <c r="G6" s="82"/>
      <c r="H6" s="376"/>
      <c r="I6" s="376" t="s">
        <v>18</v>
      </c>
      <c r="J6" s="82"/>
      <c r="K6" s="23"/>
      <c r="L6" s="23"/>
      <c r="M6" s="23"/>
      <c r="N6" s="23"/>
      <c r="O6" s="23"/>
    </row>
    <row r="7" spans="1:15">
      <c r="A7" s="84"/>
      <c r="B7" s="54" t="s">
        <v>7</v>
      </c>
      <c r="C7" s="54" t="s">
        <v>8</v>
      </c>
      <c r="D7" s="54" t="s">
        <v>9</v>
      </c>
      <c r="E7" s="281" t="s">
        <v>237</v>
      </c>
      <c r="F7" s="281" t="s">
        <v>442</v>
      </c>
      <c r="G7" s="377" t="s">
        <v>443</v>
      </c>
      <c r="H7" s="377" t="s">
        <v>444</v>
      </c>
      <c r="I7" s="282" t="s">
        <v>467</v>
      </c>
      <c r="J7" s="44"/>
      <c r="K7" s="23"/>
      <c r="L7" s="23"/>
    </row>
    <row r="8" spans="1:15" s="168" customFormat="1" ht="32.25" customHeight="1">
      <c r="A8" s="177"/>
      <c r="B8" s="178"/>
      <c r="C8" s="179" t="s">
        <v>178</v>
      </c>
      <c r="D8" s="179" t="s">
        <v>456</v>
      </c>
      <c r="E8" s="179" t="s">
        <v>464</v>
      </c>
      <c r="F8" s="178"/>
      <c r="G8" s="378" t="s">
        <v>178</v>
      </c>
      <c r="H8" s="378" t="s">
        <v>456</v>
      </c>
      <c r="I8" s="242" t="s">
        <v>469</v>
      </c>
      <c r="J8" s="44"/>
      <c r="K8" s="23"/>
      <c r="L8" s="23"/>
    </row>
    <row r="9" spans="1:15" ht="15.6">
      <c r="A9" s="85" t="s">
        <v>13</v>
      </c>
      <c r="B9" s="548" t="s">
        <v>140</v>
      </c>
      <c r="C9" s="549"/>
      <c r="D9" s="322"/>
      <c r="E9" s="322"/>
      <c r="F9" s="548" t="s">
        <v>141</v>
      </c>
      <c r="G9" s="550"/>
      <c r="H9" s="404"/>
      <c r="I9" s="387"/>
      <c r="J9" s="23"/>
      <c r="K9" s="23"/>
      <c r="L9" s="23"/>
    </row>
    <row r="10" spans="1:15">
      <c r="A10" s="70">
        <v>1</v>
      </c>
      <c r="B10" s="86" t="s">
        <v>142</v>
      </c>
      <c r="C10" s="87">
        <f>'3.számú melléklet'!F11</f>
        <v>21393</v>
      </c>
      <c r="D10" s="87">
        <f>'3.számú melléklet'!G11</f>
        <v>21393</v>
      </c>
      <c r="E10" s="87">
        <f>'3.számú melléklet'!H11</f>
        <v>28149</v>
      </c>
      <c r="F10" s="88" t="s">
        <v>143</v>
      </c>
      <c r="G10" s="379">
        <f>'2.számú melléklet'!G38</f>
        <v>19433.569</v>
      </c>
      <c r="H10" s="379">
        <f>'2.számú melléklet'!H38</f>
        <v>35652</v>
      </c>
      <c r="I10" s="243">
        <f>'2.számú melléklet'!I38</f>
        <v>35652</v>
      </c>
      <c r="J10" s="23"/>
      <c r="K10" s="23"/>
      <c r="L10" s="23"/>
    </row>
    <row r="11" spans="1:15">
      <c r="A11" s="70">
        <v>2</v>
      </c>
      <c r="B11" s="86" t="s">
        <v>144</v>
      </c>
      <c r="C11" s="87">
        <f>(C12+C13)</f>
        <v>17900</v>
      </c>
      <c r="D11" s="87">
        <f>(D12+D13)</f>
        <v>17900</v>
      </c>
      <c r="E11" s="87">
        <f>(E12+E13)</f>
        <v>18798</v>
      </c>
      <c r="F11" s="88" t="s">
        <v>145</v>
      </c>
      <c r="G11" s="379">
        <f>'2.számú melléklet'!G39</f>
        <v>3486.078</v>
      </c>
      <c r="H11" s="379">
        <f>'2.számú melléklet'!H39</f>
        <v>5511</v>
      </c>
      <c r="I11" s="243">
        <f>'2.számú melléklet'!I39</f>
        <v>5507</v>
      </c>
      <c r="J11" s="44"/>
      <c r="K11" s="23"/>
      <c r="L11" s="23"/>
    </row>
    <row r="12" spans="1:15">
      <c r="A12" s="70">
        <v>3</v>
      </c>
      <c r="B12" s="89" t="s">
        <v>117</v>
      </c>
      <c r="C12" s="90">
        <f>('2.számú melléklet'!G20+'2.számú melléklet'!G22)</f>
        <v>15400</v>
      </c>
      <c r="D12" s="90">
        <f>('2.számú melléklet'!H20+'2.számú melléklet'!H22)</f>
        <v>15400</v>
      </c>
      <c r="E12" s="90">
        <f>('2.számú melléklet'!I20+'2.számú melléklet'!I22)</f>
        <v>16083</v>
      </c>
      <c r="F12" s="88" t="s">
        <v>146</v>
      </c>
      <c r="G12" s="379">
        <f>'2.számú melléklet'!G40-1</f>
        <v>38310</v>
      </c>
      <c r="H12" s="379">
        <f>'2.számú melléklet'!H40-1</f>
        <v>63609</v>
      </c>
      <c r="I12" s="243">
        <f>'2.számú melléklet'!I40</f>
        <v>60578</v>
      </c>
      <c r="J12" s="23"/>
      <c r="K12" s="23"/>
      <c r="L12" s="23"/>
    </row>
    <row r="13" spans="1:15">
      <c r="A13" s="70">
        <v>4</v>
      </c>
      <c r="B13" s="89" t="s">
        <v>147</v>
      </c>
      <c r="C13" s="90">
        <f>'2.számú melléklet'!G21</f>
        <v>2500</v>
      </c>
      <c r="D13" s="90">
        <f>'2.számú melléklet'!H21</f>
        <v>2500</v>
      </c>
      <c r="E13" s="90">
        <f>'2.számú melléklet'!I21</f>
        <v>2715</v>
      </c>
      <c r="F13" s="88"/>
      <c r="G13" s="380"/>
      <c r="H13" s="380"/>
      <c r="I13" s="244"/>
      <c r="J13" s="44"/>
      <c r="K13" s="44"/>
      <c r="L13" s="23"/>
    </row>
    <row r="14" spans="1:15">
      <c r="A14" s="70">
        <v>5</v>
      </c>
      <c r="B14" s="91"/>
      <c r="C14" s="92"/>
      <c r="D14" s="92"/>
      <c r="E14" s="92"/>
      <c r="F14" s="88" t="s">
        <v>149</v>
      </c>
      <c r="G14" s="380">
        <f>'2.számú melléklet'!G41</f>
        <v>55232.841</v>
      </c>
      <c r="H14" s="380">
        <f>'2.számú melléklet'!H41</f>
        <v>61137.841</v>
      </c>
      <c r="I14" s="244">
        <f>'2.számú melléklet'!I41</f>
        <v>58896.841</v>
      </c>
      <c r="J14" s="46"/>
      <c r="K14" s="46"/>
      <c r="L14" s="23"/>
    </row>
    <row r="15" spans="1:15">
      <c r="A15" s="70">
        <v>6</v>
      </c>
      <c r="B15" s="91" t="s">
        <v>148</v>
      </c>
      <c r="C15" s="87">
        <f>'2.számú melléklet'!G32</f>
        <v>83743</v>
      </c>
      <c r="D15" s="87">
        <f>'2.számú melléklet'!H32</f>
        <v>85790</v>
      </c>
      <c r="E15" s="87">
        <f>'2.számú melléklet'!I32</f>
        <v>85790</v>
      </c>
      <c r="F15" s="88" t="s">
        <v>150</v>
      </c>
      <c r="G15" s="380">
        <f>'2.számú melléklet'!G42</f>
        <v>5736</v>
      </c>
      <c r="H15" s="380">
        <f>'2.számú melléklet'!H42</f>
        <v>5736</v>
      </c>
      <c r="I15" s="244">
        <f>'2.számú melléklet'!I42</f>
        <v>5665</v>
      </c>
      <c r="J15" s="46"/>
      <c r="K15" s="46"/>
      <c r="L15" s="23"/>
    </row>
    <row r="16" spans="1:15">
      <c r="A16" s="70">
        <v>7</v>
      </c>
      <c r="B16" s="86" t="s">
        <v>151</v>
      </c>
      <c r="C16" s="197">
        <f>'2.számú melléklet'!G24</f>
        <v>3178</v>
      </c>
      <c r="D16" s="197">
        <f>'2.számú melléklet'!H24</f>
        <v>3178</v>
      </c>
      <c r="E16" s="197">
        <f>'2.számú melléklet'!I24</f>
        <v>3315</v>
      </c>
      <c r="F16" s="93"/>
      <c r="G16" s="381"/>
      <c r="H16" s="381"/>
      <c r="I16" s="245"/>
      <c r="J16" s="45"/>
      <c r="K16" s="39"/>
      <c r="L16" s="23"/>
    </row>
    <row r="17" spans="1:17">
      <c r="A17" s="70">
        <v>8</v>
      </c>
      <c r="B17" s="86" t="s">
        <v>152</v>
      </c>
      <c r="C17" s="87">
        <f>'2.számú melléklet'!G25+'2.számú melléklet'!G28</f>
        <v>0</v>
      </c>
      <c r="D17" s="87">
        <f>'2.számú melléklet'!H25+'2.számú melléklet'!H28</f>
        <v>0</v>
      </c>
      <c r="E17" s="87">
        <f>'2.számú melléklet'!I25+'2.számú melléklet'!I28</f>
        <v>14107</v>
      </c>
      <c r="F17" s="88"/>
      <c r="G17" s="380"/>
      <c r="H17" s="380"/>
      <c r="I17" s="244"/>
      <c r="J17" s="47"/>
      <c r="K17" s="14"/>
      <c r="L17" s="23"/>
    </row>
    <row r="18" spans="1:17" ht="17.100000000000001" customHeight="1">
      <c r="A18" s="70">
        <v>9</v>
      </c>
      <c r="B18" s="86" t="s">
        <v>153</v>
      </c>
      <c r="C18" s="87">
        <f>'2.számú melléklet'!G26</f>
        <v>0</v>
      </c>
      <c r="D18" s="87">
        <f>'2.számú melléklet'!H26</f>
        <v>0</v>
      </c>
      <c r="E18" s="87">
        <f>'2.számú melléklet'!I26</f>
        <v>0</v>
      </c>
      <c r="F18" s="88"/>
      <c r="G18" s="380"/>
      <c r="H18" s="380"/>
      <c r="I18" s="244"/>
      <c r="J18" s="47"/>
      <c r="K18" s="14"/>
      <c r="L18" s="23"/>
    </row>
    <row r="19" spans="1:17" ht="17.100000000000001" customHeight="1">
      <c r="A19" s="70">
        <v>10</v>
      </c>
      <c r="B19" s="94" t="s">
        <v>233</v>
      </c>
      <c r="C19" s="87">
        <f>'2.számú melléklet'!G27</f>
        <v>0</v>
      </c>
      <c r="D19" s="87">
        <f>'2.számú melléklet'!H27</f>
        <v>0</v>
      </c>
      <c r="E19" s="87">
        <f>'2.számú melléklet'!I27</f>
        <v>988</v>
      </c>
      <c r="F19" s="95" t="s">
        <v>154</v>
      </c>
      <c r="G19" s="382">
        <f>SUM(G10:G18)+1</f>
        <v>122199.488</v>
      </c>
      <c r="H19" s="382">
        <f>SUM(H10:H18)+1</f>
        <v>171646.84100000001</v>
      </c>
      <c r="I19" s="246">
        <f>SUM(I10:I18)</f>
        <v>166298.84100000001</v>
      </c>
      <c r="J19" s="45"/>
      <c r="K19" s="39"/>
      <c r="L19" s="23"/>
    </row>
    <row r="20" spans="1:17" ht="17.100000000000001" customHeight="1">
      <c r="A20" s="70">
        <v>11</v>
      </c>
      <c r="B20" s="86" t="s">
        <v>238</v>
      </c>
      <c r="C20" s="87">
        <f>'2.számú melléklet'!F29</f>
        <v>0</v>
      </c>
      <c r="D20" s="87">
        <f>'2.számú melléklet'!G29</f>
        <v>0</v>
      </c>
      <c r="E20" s="87">
        <f>'2.számú melléklet'!H29</f>
        <v>0</v>
      </c>
      <c r="F20" s="95" t="s">
        <v>69</v>
      </c>
      <c r="G20" s="383">
        <f>'2.számú melléklet'!G48</f>
        <v>222617</v>
      </c>
      <c r="H20" s="383">
        <f>'2.számú melléklet'!H48</f>
        <v>198826</v>
      </c>
      <c r="I20" s="247">
        <f>'2.számú melléklet'!I48</f>
        <v>5741</v>
      </c>
      <c r="J20" s="45"/>
      <c r="K20" s="39"/>
      <c r="L20" s="23"/>
    </row>
    <row r="21" spans="1:17" ht="17.100000000000001" customHeight="1">
      <c r="A21" s="70">
        <v>12</v>
      </c>
      <c r="B21" s="96" t="s">
        <v>155</v>
      </c>
      <c r="C21" s="83">
        <f>C10+C11+C15+C16+C17+C18+C19+C20</f>
        <v>126214</v>
      </c>
      <c r="D21" s="83">
        <f>D10+D11+D15+D16+D17+D18+D19+D20</f>
        <v>128261</v>
      </c>
      <c r="E21" s="83">
        <f>E10+E11+E15+E16+E17+E18+E19+E20</f>
        <v>151147</v>
      </c>
      <c r="F21" s="59" t="s">
        <v>112</v>
      </c>
      <c r="G21" s="384">
        <f>'2.számú melléklet'!G49</f>
        <v>0</v>
      </c>
      <c r="H21" s="384">
        <f>'2.számú melléklet'!H49</f>
        <v>0</v>
      </c>
      <c r="I21" s="248">
        <f>'2.számú melléklet'!I49</f>
        <v>0</v>
      </c>
      <c r="J21" s="45"/>
      <c r="K21" s="39"/>
      <c r="L21" s="23"/>
    </row>
    <row r="22" spans="1:17" ht="17.100000000000001" customHeight="1">
      <c r="A22" s="70">
        <v>13</v>
      </c>
      <c r="B22" s="88" t="s">
        <v>156</v>
      </c>
      <c r="C22" s="90">
        <f>'7.számú melléklet '!C10+'9.számú melléklet'!C13</f>
        <v>219617</v>
      </c>
      <c r="D22" s="90">
        <f>'7.számú melléklet '!D10+'9.számú melléklet'!D13</f>
        <v>219617</v>
      </c>
      <c r="E22" s="90">
        <f>'2.számú melléklet'!I34</f>
        <v>27743</v>
      </c>
      <c r="F22" s="59" t="s">
        <v>111</v>
      </c>
      <c r="G22" s="379">
        <f>'2.számú melléklet'!G50</f>
        <v>23610</v>
      </c>
      <c r="H22" s="379">
        <f>'2.számú melléklet'!H50</f>
        <v>0</v>
      </c>
      <c r="I22" s="243">
        <f>'2.számú melléklet'!I50</f>
        <v>0</v>
      </c>
      <c r="J22" s="45"/>
      <c r="K22" s="39"/>
      <c r="L22" s="23"/>
    </row>
    <row r="23" spans="1:17" ht="17.100000000000001" customHeight="1">
      <c r="A23" s="70">
        <v>14</v>
      </c>
      <c r="B23" s="88"/>
      <c r="C23" s="90"/>
      <c r="D23" s="90"/>
      <c r="E23" s="90"/>
      <c r="F23" s="88"/>
      <c r="G23" s="380"/>
      <c r="H23" s="380"/>
      <c r="I23" s="244"/>
      <c r="J23" s="45"/>
      <c r="K23" s="39"/>
      <c r="L23" s="23"/>
    </row>
    <row r="24" spans="1:17" ht="17.100000000000001" customHeight="1">
      <c r="A24" s="70">
        <v>15</v>
      </c>
      <c r="B24" s="86" t="s">
        <v>157</v>
      </c>
      <c r="C24" s="87">
        <f>SUM(C22)</f>
        <v>219617</v>
      </c>
      <c r="D24" s="87">
        <f>SUM(D22)</f>
        <v>219617</v>
      </c>
      <c r="E24" s="87">
        <f>SUM(E22)</f>
        <v>27743</v>
      </c>
      <c r="F24" s="95" t="s">
        <v>137</v>
      </c>
      <c r="G24" s="382">
        <f>SUM(G21:G23)</f>
        <v>23610</v>
      </c>
      <c r="H24" s="382">
        <f>SUM(H21:H23)</f>
        <v>0</v>
      </c>
      <c r="I24" s="246">
        <f>SUM(I21:I23)</f>
        <v>0</v>
      </c>
      <c r="J24" s="47"/>
      <c r="K24" s="14"/>
      <c r="L24" s="23"/>
    </row>
    <row r="25" spans="1:17" ht="17.100000000000001" customHeight="1">
      <c r="A25" s="70">
        <v>16</v>
      </c>
      <c r="B25" s="96" t="s">
        <v>158</v>
      </c>
      <c r="C25" s="83">
        <f>SUM(C21+C24)</f>
        <v>345831</v>
      </c>
      <c r="D25" s="83">
        <f>SUM(D21+D24)</f>
        <v>347878</v>
      </c>
      <c r="E25" s="83">
        <f>SUM(E21+E24)</f>
        <v>178890</v>
      </c>
      <c r="F25" s="95" t="s">
        <v>159</v>
      </c>
      <c r="G25" s="382">
        <f>SUM(G19+G20+G24)</f>
        <v>368426.48800000001</v>
      </c>
      <c r="H25" s="382">
        <f>SUM(H19+H20+H24)</f>
        <v>370472.84100000001</v>
      </c>
      <c r="I25" s="246">
        <f>SUM(I19+I20+I24)</f>
        <v>172039.84100000001</v>
      </c>
      <c r="J25" s="47"/>
      <c r="K25" s="14"/>
      <c r="L25" s="23"/>
    </row>
    <row r="26" spans="1:17" ht="17.100000000000001" customHeight="1">
      <c r="A26" s="70">
        <v>17</v>
      </c>
      <c r="B26" s="88" t="s">
        <v>160</v>
      </c>
      <c r="C26" s="90">
        <f>C27</f>
        <v>22595</v>
      </c>
      <c r="D26" s="90">
        <f>D27</f>
        <v>22595</v>
      </c>
      <c r="E26" s="90">
        <f>E27</f>
        <v>209906</v>
      </c>
      <c r="F26" s="97" t="s">
        <v>161</v>
      </c>
      <c r="G26" s="385">
        <f>'2.számú melléklet'!G52</f>
        <v>0</v>
      </c>
      <c r="H26" s="385">
        <f>'2.számú melléklet'!H52</f>
        <v>0</v>
      </c>
      <c r="I26" s="249">
        <f>'2.számú melléklet'!I52</f>
        <v>0</v>
      </c>
      <c r="J26" s="47"/>
      <c r="K26" s="14"/>
      <c r="L26" s="23"/>
    </row>
    <row r="27" spans="1:17" ht="17.100000000000001" customHeight="1">
      <c r="A27" s="70">
        <v>18</v>
      </c>
      <c r="B27" s="98" t="s">
        <v>165</v>
      </c>
      <c r="C27" s="92">
        <f>'2.számú melléklet'!G35</f>
        <v>22595</v>
      </c>
      <c r="D27" s="92">
        <f>'2.számú melléklet'!H35</f>
        <v>22595</v>
      </c>
      <c r="E27" s="92">
        <f>'2.számú melléklet'!I35</f>
        <v>209906</v>
      </c>
      <c r="F27" s="88"/>
      <c r="G27" s="380"/>
      <c r="H27" s="380"/>
      <c r="I27" s="244"/>
      <c r="J27" s="47"/>
      <c r="K27" s="14"/>
      <c r="L27" s="23"/>
    </row>
    <row r="28" spans="1:17" ht="17.100000000000001" customHeight="1" thickBot="1">
      <c r="A28" s="72">
        <v>19</v>
      </c>
      <c r="B28" s="99" t="s">
        <v>162</v>
      </c>
      <c r="C28" s="100">
        <f>C25+C27</f>
        <v>368426</v>
      </c>
      <c r="D28" s="100">
        <f>D25+D27</f>
        <v>370473</v>
      </c>
      <c r="E28" s="100">
        <f>E25+E27</f>
        <v>388796</v>
      </c>
      <c r="F28" s="99" t="s">
        <v>4</v>
      </c>
      <c r="G28" s="386">
        <f>G19+G20+G24-G26</f>
        <v>368426.48800000001</v>
      </c>
      <c r="H28" s="386">
        <f>H19+H20+H24-H26</f>
        <v>370472.84100000001</v>
      </c>
      <c r="I28" s="250">
        <f>I19+I20+I24-I26</f>
        <v>172039.84100000001</v>
      </c>
      <c r="J28" s="45"/>
      <c r="K28" s="39"/>
      <c r="L28" s="23"/>
    </row>
    <row r="29" spans="1:17">
      <c r="G29" s="48"/>
      <c r="H29" s="48"/>
      <c r="I29" s="48"/>
      <c r="J29" s="48"/>
      <c r="K29" s="23"/>
      <c r="L29" s="45"/>
      <c r="M29" s="45"/>
      <c r="N29" s="45"/>
      <c r="O29" s="39"/>
      <c r="P29" s="23"/>
    </row>
    <row r="30" spans="1:17" ht="15.6">
      <c r="B30" s="49"/>
      <c r="C30" s="49"/>
      <c r="D30" s="49"/>
      <c r="E30" s="49"/>
      <c r="F30" s="49"/>
      <c r="G30" s="50"/>
      <c r="H30" s="50"/>
      <c r="I30" s="50"/>
      <c r="J30" s="23"/>
      <c r="K30" s="23"/>
      <c r="L30" s="45"/>
      <c r="M30" s="45"/>
      <c r="N30" s="45"/>
      <c r="O30" s="39"/>
      <c r="P30" s="23"/>
    </row>
    <row r="31" spans="1:17" hidden="1">
      <c r="B31" s="39"/>
      <c r="C31" s="158"/>
      <c r="D31" s="158"/>
      <c r="E31" s="158"/>
      <c r="F31" s="158"/>
      <c r="G31" s="23"/>
      <c r="H31" s="23"/>
      <c r="I31" s="23"/>
      <c r="J31" s="23"/>
      <c r="K31" s="23"/>
      <c r="L31" s="45"/>
      <c r="M31" s="45"/>
      <c r="N31" s="45"/>
      <c r="O31" s="39"/>
      <c r="P31" s="23"/>
    </row>
    <row r="32" spans="1:17">
      <c r="B32" s="39"/>
      <c r="C32" s="158"/>
      <c r="D32" s="158"/>
      <c r="E32" s="158"/>
      <c r="F32" s="158"/>
      <c r="G32" s="23"/>
      <c r="H32" s="23"/>
      <c r="I32" s="23"/>
      <c r="J32" s="23"/>
      <c r="K32" s="23"/>
      <c r="L32" s="45"/>
      <c r="M32" s="45"/>
      <c r="N32" s="45"/>
      <c r="O32" s="39"/>
      <c r="P32" s="23"/>
      <c r="Q32" s="51"/>
    </row>
    <row r="33" spans="2:17" hidden="1">
      <c r="B33" s="39"/>
      <c r="C33" s="158"/>
      <c r="D33" s="158"/>
      <c r="E33" s="158"/>
      <c r="F33" s="158"/>
      <c r="G33" s="23"/>
      <c r="H33" s="23"/>
      <c r="I33" s="23"/>
      <c r="J33" s="23"/>
      <c r="K33" s="23"/>
      <c r="L33" s="45"/>
      <c r="M33" s="45"/>
      <c r="N33" s="45"/>
      <c r="O33" s="39"/>
      <c r="P33" s="23"/>
    </row>
    <row r="34" spans="2:17">
      <c r="B34" s="39"/>
      <c r="C34" s="158"/>
      <c r="D34" s="158"/>
      <c r="E34" s="158"/>
      <c r="F34" s="158"/>
      <c r="G34" s="37"/>
      <c r="H34" s="37"/>
      <c r="I34" s="37"/>
      <c r="J34" s="23"/>
      <c r="K34" s="23"/>
      <c r="L34" s="47"/>
      <c r="M34" s="47"/>
      <c r="N34" s="47"/>
      <c r="O34" s="14"/>
      <c r="P34" s="23"/>
      <c r="Q34" s="52"/>
    </row>
    <row r="35" spans="2:17">
      <c r="B35" s="39"/>
      <c r="C35" s="158"/>
      <c r="D35" s="158"/>
      <c r="E35" s="158"/>
      <c r="F35" s="158"/>
      <c r="G35" s="23"/>
      <c r="H35" s="23"/>
      <c r="I35" s="23"/>
      <c r="J35" s="23"/>
      <c r="K35" s="23"/>
      <c r="L35" s="45"/>
      <c r="M35" s="45"/>
      <c r="N35" s="45"/>
      <c r="O35" s="39"/>
      <c r="P35" s="23"/>
      <c r="Q35" s="51"/>
    </row>
    <row r="36" spans="2:17">
      <c r="B36" s="39"/>
      <c r="C36" s="158"/>
      <c r="D36" s="158"/>
      <c r="E36" s="158"/>
      <c r="F36" s="158"/>
      <c r="G36" s="23"/>
      <c r="H36" s="23"/>
      <c r="I36" s="23"/>
      <c r="J36" s="23"/>
      <c r="K36" s="23"/>
      <c r="L36" s="45"/>
      <c r="M36" s="45"/>
      <c r="N36" s="45"/>
      <c r="O36" s="39"/>
      <c r="P36" s="23"/>
    </row>
    <row r="37" spans="2:17">
      <c r="B37" s="39"/>
      <c r="C37" s="158"/>
      <c r="D37" s="158"/>
      <c r="E37" s="158"/>
      <c r="F37" s="158"/>
      <c r="G37" s="23"/>
      <c r="H37" s="23"/>
      <c r="I37" s="23"/>
      <c r="J37" s="23"/>
      <c r="K37" s="23"/>
      <c r="L37" s="45"/>
      <c r="M37" s="45"/>
      <c r="N37" s="45"/>
      <c r="O37" s="39"/>
      <c r="P37" s="23"/>
    </row>
    <row r="38" spans="2:17">
      <c r="B38" s="39"/>
      <c r="C38" s="158"/>
      <c r="D38" s="158"/>
      <c r="E38" s="158"/>
      <c r="F38" s="158"/>
      <c r="G38" s="37"/>
      <c r="H38" s="37"/>
      <c r="I38" s="37"/>
      <c r="J38" s="23"/>
      <c r="K38" s="23"/>
      <c r="L38" s="47"/>
      <c r="M38" s="47"/>
      <c r="N38" s="47"/>
      <c r="O38" s="14"/>
      <c r="P38" s="23"/>
    </row>
    <row r="39" spans="2:17">
      <c r="B39" s="39"/>
      <c r="C39" s="158"/>
      <c r="D39" s="158"/>
      <c r="E39" s="158"/>
      <c r="F39" s="158"/>
      <c r="G39" s="23"/>
      <c r="H39" s="23"/>
      <c r="I39" s="23"/>
      <c r="J39" s="23"/>
      <c r="K39" s="23"/>
      <c r="L39" s="45"/>
      <c r="M39" s="45"/>
      <c r="N39" s="45"/>
      <c r="O39" s="39"/>
      <c r="P39" s="23"/>
    </row>
    <row r="40" spans="2:17">
      <c r="B40" s="39"/>
      <c r="C40" s="158"/>
      <c r="D40" s="158"/>
      <c r="E40" s="158"/>
      <c r="F40" s="158"/>
      <c r="G40" s="23"/>
      <c r="H40" s="23"/>
      <c r="I40" s="23"/>
      <c r="J40" s="23"/>
      <c r="K40" s="23"/>
      <c r="L40" s="45"/>
      <c r="M40" s="45"/>
      <c r="N40" s="45"/>
      <c r="O40" s="39"/>
      <c r="P40" s="23"/>
    </row>
    <row r="41" spans="2:17">
      <c r="B41" s="39"/>
      <c r="C41" s="158"/>
      <c r="D41" s="158"/>
      <c r="E41" s="158"/>
      <c r="F41" s="158"/>
      <c r="G41" s="37"/>
      <c r="H41" s="37"/>
      <c r="I41" s="37"/>
      <c r="J41" s="23"/>
      <c r="K41" s="23"/>
      <c r="L41" s="47"/>
      <c r="M41" s="47"/>
      <c r="N41" s="47"/>
      <c r="O41" s="14"/>
      <c r="P41" s="23"/>
    </row>
    <row r="42" spans="2:17">
      <c r="B42" s="39"/>
      <c r="C42" s="158"/>
      <c r="D42" s="158"/>
      <c r="E42" s="158"/>
      <c r="F42" s="158"/>
      <c r="G42" s="23"/>
      <c r="H42" s="23"/>
      <c r="I42" s="23"/>
      <c r="J42" s="23"/>
      <c r="K42" s="23"/>
      <c r="L42" s="45"/>
      <c r="M42" s="45"/>
      <c r="N42" s="45"/>
      <c r="O42" s="39"/>
      <c r="P42" s="23"/>
    </row>
    <row r="43" spans="2:17">
      <c r="B43" s="39"/>
      <c r="C43" s="158"/>
      <c r="D43" s="158"/>
      <c r="E43" s="158"/>
      <c r="F43" s="158"/>
      <c r="G43" s="37"/>
      <c r="H43" s="37"/>
      <c r="I43" s="37"/>
      <c r="J43" s="23"/>
      <c r="K43" s="23"/>
      <c r="L43" s="47"/>
      <c r="M43" s="47"/>
      <c r="N43" s="47"/>
      <c r="O43" s="14"/>
      <c r="P43" s="23"/>
    </row>
    <row r="44" spans="2:17">
      <c r="B44" s="39"/>
      <c r="C44" s="158"/>
      <c r="D44" s="158"/>
      <c r="E44" s="158"/>
      <c r="F44" s="158"/>
      <c r="G44" s="41"/>
      <c r="H44" s="41"/>
      <c r="I44" s="41"/>
      <c r="J44" s="23"/>
      <c r="K44" s="23"/>
      <c r="L44" s="45"/>
      <c r="M44" s="45"/>
      <c r="N44" s="45"/>
      <c r="O44" s="39"/>
      <c r="P44" s="23"/>
    </row>
    <row r="45" spans="2:17">
      <c r="B45" s="39"/>
      <c r="C45" s="158"/>
      <c r="D45" s="158"/>
      <c r="E45" s="158"/>
      <c r="F45" s="158"/>
      <c r="G45" s="41"/>
      <c r="H45" s="41"/>
      <c r="I45" s="41"/>
      <c r="J45" s="23"/>
      <c r="K45" s="23"/>
      <c r="L45" s="45"/>
      <c r="M45" s="45"/>
      <c r="N45" s="45"/>
      <c r="O45" s="39"/>
      <c r="P45" s="23"/>
    </row>
    <row r="46" spans="2:17">
      <c r="B46" s="39"/>
      <c r="C46" s="158"/>
      <c r="D46" s="158"/>
      <c r="E46" s="158"/>
      <c r="F46" s="158"/>
      <c r="G46" s="37"/>
      <c r="H46" s="37"/>
      <c r="I46" s="37"/>
      <c r="J46" s="23"/>
      <c r="K46" s="23"/>
      <c r="L46" s="47"/>
      <c r="M46" s="47"/>
      <c r="N46" s="47"/>
      <c r="O46" s="14"/>
      <c r="P46" s="23"/>
    </row>
    <row r="47" spans="2:17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7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6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6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4">
    <mergeCell ref="B9:C9"/>
    <mergeCell ref="F9:G9"/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94"/>
  <sheetViews>
    <sheetView topLeftCell="A13" workbookViewId="0">
      <pane xSplit="1" topLeftCell="B1" activePane="topRight" state="frozen"/>
      <selection pane="topRight" activeCell="W43" sqref="W43:W47"/>
    </sheetView>
  </sheetViews>
  <sheetFormatPr defaultColWidth="9.109375" defaultRowHeight="14.4"/>
  <cols>
    <col min="1" max="1" width="9.109375" style="273"/>
    <col min="2" max="2" width="9.109375" style="274"/>
    <col min="3" max="3" width="55.44140625" style="274" customWidth="1"/>
    <col min="4" max="22" width="15.6640625" style="274" customWidth="1"/>
    <col min="23" max="23" width="15.6640625" style="279" customWidth="1"/>
    <col min="24" max="27" width="15.6640625" style="175" customWidth="1"/>
    <col min="28" max="16384" width="9.109375" style="175"/>
  </cols>
  <sheetData>
    <row r="1" spans="1:25" ht="69.75" customHeight="1">
      <c r="A1" s="656" t="s">
        <v>241</v>
      </c>
      <c r="B1" s="657" t="s">
        <v>242</v>
      </c>
      <c r="C1" s="657" t="s">
        <v>0</v>
      </c>
      <c r="D1" s="252" t="s">
        <v>370</v>
      </c>
      <c r="E1" s="252" t="s">
        <v>373</v>
      </c>
      <c r="F1" s="252" t="s">
        <v>374</v>
      </c>
      <c r="G1" s="280" t="s">
        <v>377</v>
      </c>
      <c r="H1" s="280" t="s">
        <v>379</v>
      </c>
      <c r="I1" s="280" t="s">
        <v>37</v>
      </c>
      <c r="J1" s="280" t="s">
        <v>381</v>
      </c>
      <c r="K1" s="280" t="s">
        <v>384</v>
      </c>
      <c r="L1" s="280" t="s">
        <v>405</v>
      </c>
      <c r="M1" s="280" t="s">
        <v>412</v>
      </c>
      <c r="N1" s="280" t="s">
        <v>414</v>
      </c>
      <c r="O1" s="280" t="s">
        <v>385</v>
      </c>
      <c r="P1" s="280" t="s">
        <v>387</v>
      </c>
      <c r="Q1" s="280" t="s">
        <v>401</v>
      </c>
      <c r="R1" s="253" t="s">
        <v>416</v>
      </c>
      <c r="S1" s="280" t="s">
        <v>394</v>
      </c>
      <c r="T1" s="253" t="s">
        <v>390</v>
      </c>
      <c r="U1" s="253" t="s">
        <v>417</v>
      </c>
      <c r="V1" s="298" t="s">
        <v>402</v>
      </c>
      <c r="W1" s="658" t="s">
        <v>243</v>
      </c>
      <c r="X1" s="254"/>
    </row>
    <row r="2" spans="1:25">
      <c r="A2" s="656"/>
      <c r="B2" s="657"/>
      <c r="C2" s="657"/>
      <c r="D2" s="253" t="s">
        <v>371</v>
      </c>
      <c r="E2" s="253" t="s">
        <v>372</v>
      </c>
      <c r="F2" s="253" t="s">
        <v>375</v>
      </c>
      <c r="G2" s="253" t="s">
        <v>376</v>
      </c>
      <c r="H2" s="253" t="s">
        <v>378</v>
      </c>
      <c r="I2" s="253" t="s">
        <v>380</v>
      </c>
      <c r="J2" s="253" t="s">
        <v>382</v>
      </c>
      <c r="K2" s="253" t="s">
        <v>383</v>
      </c>
      <c r="L2" s="253" t="s">
        <v>406</v>
      </c>
      <c r="M2" s="253" t="s">
        <v>413</v>
      </c>
      <c r="N2" s="253" t="s">
        <v>415</v>
      </c>
      <c r="O2" s="253" t="s">
        <v>386</v>
      </c>
      <c r="P2" s="253" t="s">
        <v>388</v>
      </c>
      <c r="Q2" s="253" t="s">
        <v>389</v>
      </c>
      <c r="R2" s="253" t="s">
        <v>391</v>
      </c>
      <c r="S2" s="253" t="s">
        <v>393</v>
      </c>
      <c r="T2" s="253" t="s">
        <v>391</v>
      </c>
      <c r="U2" s="253" t="s">
        <v>418</v>
      </c>
      <c r="V2" s="253" t="s">
        <v>392</v>
      </c>
      <c r="W2" s="659"/>
      <c r="X2" s="255"/>
      <c r="Y2" s="255"/>
    </row>
    <row r="3" spans="1:25">
      <c r="A3" s="656"/>
      <c r="B3" s="657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302"/>
      <c r="N3" s="302"/>
      <c r="O3" s="252"/>
      <c r="P3" s="252"/>
      <c r="Q3" s="252"/>
      <c r="R3" s="302">
        <v>999000</v>
      </c>
      <c r="S3" s="252"/>
      <c r="T3" s="252">
        <v>999000</v>
      </c>
      <c r="U3" s="302">
        <v>999000</v>
      </c>
      <c r="V3" s="284"/>
      <c r="W3" s="660"/>
    </row>
    <row r="4" spans="1:25">
      <c r="A4" s="656"/>
      <c r="B4" s="657"/>
      <c r="C4" s="256" t="s">
        <v>244</v>
      </c>
      <c r="D4" s="257">
        <v>1</v>
      </c>
      <c r="E4" s="257">
        <v>0</v>
      </c>
      <c r="F4" s="257">
        <v>0</v>
      </c>
      <c r="G4" s="257">
        <v>5</v>
      </c>
      <c r="H4" s="257">
        <v>0</v>
      </c>
      <c r="I4" s="257">
        <v>0</v>
      </c>
      <c r="J4" s="257">
        <v>0</v>
      </c>
      <c r="K4" s="257">
        <v>0</v>
      </c>
      <c r="L4" s="257">
        <v>0</v>
      </c>
      <c r="M4" s="257">
        <v>0</v>
      </c>
      <c r="N4" s="257">
        <v>0</v>
      </c>
      <c r="O4" s="257">
        <v>0</v>
      </c>
      <c r="P4" s="257">
        <v>0</v>
      </c>
      <c r="Q4" s="257"/>
      <c r="R4" s="257">
        <v>0</v>
      </c>
      <c r="S4" s="257"/>
      <c r="T4" s="257">
        <v>0</v>
      </c>
      <c r="U4" s="257">
        <v>0</v>
      </c>
      <c r="V4" s="257"/>
      <c r="W4" s="258">
        <f>SUM(D4:T4)</f>
        <v>6</v>
      </c>
      <c r="X4" s="259"/>
      <c r="Y4" s="259"/>
    </row>
    <row r="5" spans="1:25">
      <c r="A5" s="260"/>
      <c r="B5" s="252"/>
      <c r="C5" s="256" t="s">
        <v>245</v>
      </c>
      <c r="D5" s="256"/>
      <c r="E5" s="256"/>
      <c r="F5" s="256"/>
      <c r="G5" s="257">
        <v>5</v>
      </c>
      <c r="H5" s="257">
        <v>0</v>
      </c>
      <c r="I5" s="257"/>
      <c r="J5" s="257"/>
      <c r="K5" s="257"/>
      <c r="L5" s="257"/>
      <c r="M5" s="257"/>
      <c r="N5" s="257"/>
      <c r="O5" s="257"/>
      <c r="P5" s="257"/>
      <c r="Q5" s="257"/>
      <c r="R5" s="257">
        <v>0</v>
      </c>
      <c r="S5" s="257"/>
      <c r="T5" s="257">
        <v>0</v>
      </c>
      <c r="U5" s="257">
        <v>0</v>
      </c>
      <c r="V5" s="257"/>
      <c r="W5" s="258">
        <f>SUM(D5:T5)</f>
        <v>5</v>
      </c>
      <c r="X5" s="259"/>
      <c r="Y5" s="259"/>
    </row>
    <row r="6" spans="1:25">
      <c r="A6" s="261" t="s">
        <v>184</v>
      </c>
      <c r="B6" s="262" t="s">
        <v>246</v>
      </c>
      <c r="C6" s="263" t="s">
        <v>247</v>
      </c>
      <c r="D6" s="264">
        <f t="shared" ref="D6:V6" si="0">SUM(D7,D10,D11,D36,D37,D38,D39,D40,D41)</f>
        <v>67688.061000000002</v>
      </c>
      <c r="E6" s="264">
        <f t="shared" si="0"/>
        <v>894</v>
      </c>
      <c r="F6" s="264">
        <f t="shared" si="0"/>
        <v>26343.602999999999</v>
      </c>
      <c r="G6" s="264">
        <f t="shared" si="0"/>
        <v>0</v>
      </c>
      <c r="H6" s="264">
        <f t="shared" si="0"/>
        <v>0</v>
      </c>
      <c r="I6" s="264">
        <f t="shared" si="0"/>
        <v>1557</v>
      </c>
      <c r="J6" s="264">
        <f t="shared" si="0"/>
        <v>867</v>
      </c>
      <c r="K6" s="264">
        <f t="shared" si="0"/>
        <v>233811.91399999999</v>
      </c>
      <c r="L6" s="264">
        <f t="shared" si="0"/>
        <v>622</v>
      </c>
      <c r="M6" s="264">
        <f t="shared" si="0"/>
        <v>1999.191</v>
      </c>
      <c r="N6" s="264">
        <f t="shared" si="0"/>
        <v>147</v>
      </c>
      <c r="O6" s="264">
        <f t="shared" si="0"/>
        <v>642</v>
      </c>
      <c r="P6" s="264">
        <f t="shared" si="0"/>
        <v>6601.5479999999998</v>
      </c>
      <c r="Q6" s="264">
        <f t="shared" si="0"/>
        <v>6030</v>
      </c>
      <c r="R6" s="264">
        <f t="shared" si="0"/>
        <v>13378</v>
      </c>
      <c r="S6" s="264">
        <f t="shared" si="0"/>
        <v>0</v>
      </c>
      <c r="T6" s="264">
        <f t="shared" si="0"/>
        <v>1932.933</v>
      </c>
      <c r="U6" s="264">
        <f t="shared" si="0"/>
        <v>176</v>
      </c>
      <c r="V6" s="264">
        <f t="shared" si="0"/>
        <v>5736</v>
      </c>
      <c r="W6" s="264">
        <f>SUM(D6:V6)</f>
        <v>368426.25</v>
      </c>
    </row>
    <row r="7" spans="1:25">
      <c r="A7" s="261" t="s">
        <v>185</v>
      </c>
      <c r="B7" s="265" t="s">
        <v>248</v>
      </c>
      <c r="C7" s="265" t="s">
        <v>2</v>
      </c>
      <c r="D7" s="266">
        <f t="shared" ref="D7:I7" si="1">SUM(D8:D9)</f>
        <v>12379</v>
      </c>
      <c r="E7" s="266">
        <f t="shared" si="1"/>
        <v>0</v>
      </c>
      <c r="F7" s="266">
        <f t="shared" si="1"/>
        <v>0</v>
      </c>
      <c r="G7" s="266">
        <f t="shared" si="1"/>
        <v>0</v>
      </c>
      <c r="H7" s="266">
        <f t="shared" si="1"/>
        <v>0</v>
      </c>
      <c r="I7" s="266">
        <f t="shared" si="1"/>
        <v>0</v>
      </c>
      <c r="J7" s="266">
        <v>0</v>
      </c>
      <c r="K7" s="266">
        <f t="shared" ref="K7:R7" si="2">SUM(K8:K9)</f>
        <v>1561.17</v>
      </c>
      <c r="L7" s="266">
        <f t="shared" si="2"/>
        <v>0</v>
      </c>
      <c r="M7" s="266">
        <f t="shared" si="2"/>
        <v>1512</v>
      </c>
      <c r="N7" s="266">
        <f t="shared" si="2"/>
        <v>0</v>
      </c>
      <c r="O7" s="266">
        <f t="shared" si="2"/>
        <v>0</v>
      </c>
      <c r="P7" s="266">
        <f t="shared" si="2"/>
        <v>3801.3989999999999</v>
      </c>
      <c r="Q7" s="266">
        <f t="shared" si="2"/>
        <v>0</v>
      </c>
      <c r="R7" s="266">
        <f t="shared" si="2"/>
        <v>0</v>
      </c>
      <c r="S7" s="266"/>
      <c r="T7" s="266">
        <f>SUM(T8:T9)</f>
        <v>180</v>
      </c>
      <c r="U7" s="266">
        <f>SUM(U8:U9)</f>
        <v>0</v>
      </c>
      <c r="V7" s="266"/>
      <c r="W7" s="264">
        <f t="shared" ref="W7:W35" si="3">SUM(D7:T7)</f>
        <v>19433.569</v>
      </c>
      <c r="X7" s="254"/>
    </row>
    <row r="8" spans="1:25">
      <c r="A8" s="261" t="s">
        <v>186</v>
      </c>
      <c r="B8" s="267" t="s">
        <v>249</v>
      </c>
      <c r="C8" s="267" t="s">
        <v>250</v>
      </c>
      <c r="D8" s="268">
        <v>12379</v>
      </c>
      <c r="E8" s="268"/>
      <c r="F8" s="267"/>
      <c r="G8" s="268">
        <v>0</v>
      </c>
      <c r="H8" s="268">
        <v>0</v>
      </c>
      <c r="I8" s="268"/>
      <c r="J8" s="268">
        <v>0</v>
      </c>
      <c r="K8" s="268">
        <v>1561.17</v>
      </c>
      <c r="L8" s="268"/>
      <c r="M8" s="268">
        <v>1512</v>
      </c>
      <c r="N8" s="268"/>
      <c r="O8" s="268"/>
      <c r="P8" s="268">
        <v>3801.3989999999999</v>
      </c>
      <c r="Q8" s="268"/>
      <c r="R8" s="268"/>
      <c r="S8" s="268"/>
      <c r="T8" s="268">
        <v>180</v>
      </c>
      <c r="U8" s="268">
        <v>0</v>
      </c>
      <c r="V8" s="268"/>
      <c r="W8" s="264">
        <f t="shared" si="3"/>
        <v>19433.569</v>
      </c>
    </row>
    <row r="9" spans="1:25">
      <c r="A9" s="261" t="s">
        <v>187</v>
      </c>
      <c r="B9" s="267" t="s">
        <v>251</v>
      </c>
      <c r="C9" s="267" t="s">
        <v>252</v>
      </c>
      <c r="D9" s="268">
        <v>0</v>
      </c>
      <c r="E9" s="268"/>
      <c r="F9" s="267"/>
      <c r="G9" s="268">
        <v>0</v>
      </c>
      <c r="H9" s="268">
        <v>0</v>
      </c>
      <c r="I9" s="268"/>
      <c r="J9" s="268"/>
      <c r="K9" s="268">
        <v>0</v>
      </c>
      <c r="L9" s="268"/>
      <c r="M9" s="268"/>
      <c r="N9" s="268"/>
      <c r="O9" s="268">
        <v>0</v>
      </c>
      <c r="P9" s="268"/>
      <c r="Q9" s="268"/>
      <c r="R9" s="268">
        <v>0</v>
      </c>
      <c r="S9" s="268"/>
      <c r="T9" s="268"/>
      <c r="U9" s="268"/>
      <c r="V9" s="268"/>
      <c r="W9" s="264">
        <f t="shared" si="3"/>
        <v>0</v>
      </c>
    </row>
    <row r="10" spans="1:25">
      <c r="A10" s="261" t="s">
        <v>188</v>
      </c>
      <c r="B10" s="265" t="s">
        <v>253</v>
      </c>
      <c r="C10" s="265" t="s">
        <v>254</v>
      </c>
      <c r="D10" s="266">
        <v>2418.0610000000001</v>
      </c>
      <c r="E10" s="266">
        <f t="shared" ref="E10:Q10" si="4">E7*0.195</f>
        <v>0</v>
      </c>
      <c r="F10" s="266">
        <f t="shared" si="4"/>
        <v>0</v>
      </c>
      <c r="G10" s="266">
        <f t="shared" si="4"/>
        <v>0</v>
      </c>
      <c r="H10" s="266">
        <f t="shared" si="4"/>
        <v>0</v>
      </c>
      <c r="I10" s="266">
        <f t="shared" si="4"/>
        <v>0</v>
      </c>
      <c r="J10" s="266">
        <f t="shared" si="4"/>
        <v>0</v>
      </c>
      <c r="K10" s="266">
        <v>100.744</v>
      </c>
      <c r="L10" s="266">
        <f t="shared" si="4"/>
        <v>0</v>
      </c>
      <c r="M10" s="266">
        <v>268.19099999999997</v>
      </c>
      <c r="N10" s="266">
        <v>0</v>
      </c>
      <c r="O10" s="266">
        <f t="shared" si="4"/>
        <v>0</v>
      </c>
      <c r="P10" s="266">
        <v>667.149</v>
      </c>
      <c r="Q10" s="266">
        <f t="shared" si="4"/>
        <v>0</v>
      </c>
      <c r="R10" s="266">
        <f>R7*0.195</f>
        <v>0</v>
      </c>
      <c r="S10" s="266"/>
      <c r="T10" s="266">
        <v>31.933</v>
      </c>
      <c r="U10" s="266">
        <v>0</v>
      </c>
      <c r="V10" s="266"/>
      <c r="W10" s="264">
        <f t="shared" si="3"/>
        <v>3486.078</v>
      </c>
    </row>
    <row r="11" spans="1:25">
      <c r="A11" s="261" t="s">
        <v>189</v>
      </c>
      <c r="B11" s="265" t="s">
        <v>255</v>
      </c>
      <c r="C11" s="265" t="s">
        <v>191</v>
      </c>
      <c r="D11" s="266">
        <f t="shared" ref="D11:R11" si="5">D12+D16+D19+D27+D30</f>
        <v>6422</v>
      </c>
      <c r="E11" s="266">
        <f t="shared" si="5"/>
        <v>894</v>
      </c>
      <c r="F11" s="266">
        <f t="shared" si="5"/>
        <v>0</v>
      </c>
      <c r="G11" s="266">
        <f t="shared" si="5"/>
        <v>0</v>
      </c>
      <c r="H11" s="266">
        <f t="shared" si="5"/>
        <v>0</v>
      </c>
      <c r="I11" s="266">
        <f t="shared" si="5"/>
        <v>1557</v>
      </c>
      <c r="J11" s="266">
        <f t="shared" si="5"/>
        <v>867</v>
      </c>
      <c r="K11" s="266">
        <f t="shared" si="5"/>
        <v>9533</v>
      </c>
      <c r="L11" s="266">
        <f t="shared" si="5"/>
        <v>622</v>
      </c>
      <c r="M11" s="266">
        <f t="shared" si="5"/>
        <v>219</v>
      </c>
      <c r="N11" s="266">
        <f t="shared" si="5"/>
        <v>147</v>
      </c>
      <c r="O11" s="266">
        <f t="shared" si="5"/>
        <v>642</v>
      </c>
      <c r="P11" s="266">
        <f t="shared" si="5"/>
        <v>2133</v>
      </c>
      <c r="Q11" s="266">
        <f t="shared" si="5"/>
        <v>0</v>
      </c>
      <c r="R11" s="266">
        <f t="shared" si="5"/>
        <v>13378</v>
      </c>
      <c r="S11" s="266"/>
      <c r="T11" s="266">
        <f>T12+T16+T19+T27+T30</f>
        <v>1721</v>
      </c>
      <c r="U11" s="266">
        <f>U12+U16+U19+U27+U30</f>
        <v>176</v>
      </c>
      <c r="V11" s="266"/>
      <c r="W11" s="264">
        <f>SUM(D11:U11)</f>
        <v>38311</v>
      </c>
      <c r="X11" s="254"/>
    </row>
    <row r="12" spans="1:25">
      <c r="A12" s="261" t="s">
        <v>190</v>
      </c>
      <c r="B12" s="267" t="s">
        <v>256</v>
      </c>
      <c r="C12" s="267" t="s">
        <v>257</v>
      </c>
      <c r="D12" s="268">
        <f t="shared" ref="D12:K12" si="6">D13+D14+D15</f>
        <v>266</v>
      </c>
      <c r="E12" s="268">
        <f t="shared" si="6"/>
        <v>120</v>
      </c>
      <c r="F12" s="268">
        <f t="shared" si="6"/>
        <v>0</v>
      </c>
      <c r="G12" s="268">
        <f t="shared" si="6"/>
        <v>0</v>
      </c>
      <c r="H12" s="268">
        <f t="shared" si="6"/>
        <v>0</v>
      </c>
      <c r="I12" s="268">
        <f t="shared" si="6"/>
        <v>0</v>
      </c>
      <c r="J12" s="268">
        <f t="shared" si="6"/>
        <v>711</v>
      </c>
      <c r="K12" s="268">
        <f t="shared" si="6"/>
        <v>1536</v>
      </c>
      <c r="L12" s="268">
        <v>0</v>
      </c>
      <c r="M12" s="268">
        <v>0</v>
      </c>
      <c r="N12" s="268">
        <v>0</v>
      </c>
      <c r="O12" s="268">
        <f>O13+O14+O15</f>
        <v>355</v>
      </c>
      <c r="P12" s="268">
        <f>P13+P14+P15</f>
        <v>525</v>
      </c>
      <c r="Q12" s="268"/>
      <c r="R12" s="268">
        <f>R13+R14+R15</f>
        <v>2235</v>
      </c>
      <c r="S12" s="268"/>
      <c r="T12" s="268">
        <f>T13+T14+T15</f>
        <v>22</v>
      </c>
      <c r="U12" s="268">
        <f>U13+U14+U15</f>
        <v>6</v>
      </c>
      <c r="V12" s="268"/>
      <c r="W12" s="264">
        <f t="shared" si="3"/>
        <v>5770</v>
      </c>
    </row>
    <row r="13" spans="1:25">
      <c r="A13" s="261" t="s">
        <v>192</v>
      </c>
      <c r="B13" s="269" t="s">
        <v>258</v>
      </c>
      <c r="C13" s="269" t="s">
        <v>259</v>
      </c>
      <c r="D13" s="270">
        <v>16</v>
      </c>
      <c r="E13" s="270"/>
      <c r="F13" s="269"/>
      <c r="G13" s="270"/>
      <c r="H13" s="270"/>
      <c r="I13" s="270"/>
      <c r="J13" s="270"/>
      <c r="K13" s="270">
        <v>17</v>
      </c>
      <c r="L13" s="270"/>
      <c r="M13" s="270"/>
      <c r="N13" s="270"/>
      <c r="O13" s="270">
        <v>282</v>
      </c>
      <c r="P13" s="270">
        <v>157</v>
      </c>
      <c r="Q13" s="270"/>
      <c r="R13" s="270"/>
      <c r="S13" s="270"/>
      <c r="T13" s="270"/>
      <c r="U13" s="270"/>
      <c r="V13" s="270"/>
      <c r="W13" s="264">
        <f t="shared" si="3"/>
        <v>472</v>
      </c>
    </row>
    <row r="14" spans="1:25">
      <c r="A14" s="261" t="s">
        <v>193</v>
      </c>
      <c r="B14" s="269" t="s">
        <v>260</v>
      </c>
      <c r="C14" s="269" t="s">
        <v>261</v>
      </c>
      <c r="D14" s="270">
        <v>250</v>
      </c>
      <c r="E14" s="270">
        <v>120</v>
      </c>
      <c r="F14" s="269"/>
      <c r="G14" s="270">
        <v>0</v>
      </c>
      <c r="H14" s="270">
        <v>0</v>
      </c>
      <c r="I14" s="270"/>
      <c r="J14" s="270">
        <v>711</v>
      </c>
      <c r="K14" s="270">
        <v>1519</v>
      </c>
      <c r="L14" s="270">
        <v>0</v>
      </c>
      <c r="M14" s="270">
        <v>0</v>
      </c>
      <c r="N14" s="270">
        <v>0</v>
      </c>
      <c r="O14" s="270">
        <v>73</v>
      </c>
      <c r="P14" s="270">
        <v>368</v>
      </c>
      <c r="Q14" s="270"/>
      <c r="R14" s="270">
        <v>2235</v>
      </c>
      <c r="S14" s="270"/>
      <c r="T14" s="270">
        <v>22</v>
      </c>
      <c r="U14" s="270">
        <v>6</v>
      </c>
      <c r="V14" s="270"/>
      <c r="W14" s="264">
        <f t="shared" si="3"/>
        <v>5298</v>
      </c>
      <c r="X14" s="254"/>
    </row>
    <row r="15" spans="1:25">
      <c r="A15" s="261" t="s">
        <v>167</v>
      </c>
      <c r="B15" s="269" t="s">
        <v>262</v>
      </c>
      <c r="C15" s="269" t="s">
        <v>263</v>
      </c>
      <c r="D15" s="270"/>
      <c r="E15" s="270"/>
      <c r="F15" s="269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>
        <v>0</v>
      </c>
      <c r="S15" s="270"/>
      <c r="T15" s="270">
        <v>0</v>
      </c>
      <c r="U15" s="270">
        <v>0</v>
      </c>
      <c r="V15" s="270"/>
      <c r="W15" s="264">
        <f t="shared" si="3"/>
        <v>0</v>
      </c>
      <c r="X15" s="271"/>
    </row>
    <row r="16" spans="1:25">
      <c r="A16" s="261" t="s">
        <v>168</v>
      </c>
      <c r="B16" s="267" t="s">
        <v>264</v>
      </c>
      <c r="C16" s="267" t="s">
        <v>265</v>
      </c>
      <c r="D16" s="268">
        <f t="shared" ref="D16:R16" si="7">D17+D18</f>
        <v>196</v>
      </c>
      <c r="E16" s="268">
        <f t="shared" si="7"/>
        <v>0</v>
      </c>
      <c r="F16" s="268">
        <f t="shared" si="7"/>
        <v>0</v>
      </c>
      <c r="G16" s="268">
        <f t="shared" si="7"/>
        <v>0</v>
      </c>
      <c r="H16" s="268">
        <f t="shared" si="7"/>
        <v>0</v>
      </c>
      <c r="I16" s="268">
        <f t="shared" si="7"/>
        <v>0</v>
      </c>
      <c r="J16" s="268">
        <f t="shared" si="7"/>
        <v>0</v>
      </c>
      <c r="K16" s="268">
        <f t="shared" si="7"/>
        <v>270</v>
      </c>
      <c r="L16" s="268">
        <f t="shared" si="7"/>
        <v>16</v>
      </c>
      <c r="M16" s="268">
        <f t="shared" si="7"/>
        <v>16</v>
      </c>
      <c r="N16" s="268">
        <f t="shared" si="7"/>
        <v>0</v>
      </c>
      <c r="O16" s="268">
        <f t="shared" si="7"/>
        <v>97</v>
      </c>
      <c r="P16" s="268">
        <f t="shared" si="7"/>
        <v>0</v>
      </c>
      <c r="Q16" s="268">
        <f t="shared" si="7"/>
        <v>0</v>
      </c>
      <c r="R16" s="268">
        <f t="shared" si="7"/>
        <v>26</v>
      </c>
      <c r="S16" s="268"/>
      <c r="T16" s="268">
        <f>T17+T18</f>
        <v>0</v>
      </c>
      <c r="U16" s="268">
        <f>U17+U18</f>
        <v>0</v>
      </c>
      <c r="V16" s="268"/>
      <c r="W16" s="264">
        <f t="shared" si="3"/>
        <v>621</v>
      </c>
    </row>
    <row r="17" spans="1:25">
      <c r="A17" s="261" t="s">
        <v>169</v>
      </c>
      <c r="B17" s="269" t="s">
        <v>266</v>
      </c>
      <c r="C17" s="269" t="s">
        <v>267</v>
      </c>
      <c r="D17" s="270">
        <v>90</v>
      </c>
      <c r="E17" s="270"/>
      <c r="F17" s="269"/>
      <c r="G17" s="270"/>
      <c r="H17" s="270"/>
      <c r="I17" s="270"/>
      <c r="J17" s="270"/>
      <c r="K17" s="270">
        <v>33</v>
      </c>
      <c r="L17" s="270"/>
      <c r="M17" s="270"/>
      <c r="N17" s="270"/>
      <c r="O17" s="270">
        <v>48</v>
      </c>
      <c r="P17" s="270"/>
      <c r="Q17" s="270"/>
      <c r="R17" s="270">
        <v>0</v>
      </c>
      <c r="S17" s="270"/>
      <c r="T17" s="270">
        <v>0</v>
      </c>
      <c r="U17" s="270">
        <v>0</v>
      </c>
      <c r="V17" s="270"/>
      <c r="W17" s="264">
        <f t="shared" si="3"/>
        <v>171</v>
      </c>
    </row>
    <row r="18" spans="1:25">
      <c r="A18" s="261" t="s">
        <v>170</v>
      </c>
      <c r="B18" s="269" t="s">
        <v>268</v>
      </c>
      <c r="C18" s="269" t="s">
        <v>269</v>
      </c>
      <c r="D18" s="270">
        <v>106</v>
      </c>
      <c r="E18" s="270"/>
      <c r="F18" s="269"/>
      <c r="G18" s="270"/>
      <c r="H18" s="270"/>
      <c r="I18" s="270"/>
      <c r="J18" s="270"/>
      <c r="K18" s="270">
        <v>237</v>
      </c>
      <c r="L18" s="270">
        <v>16</v>
      </c>
      <c r="M18" s="270">
        <v>16</v>
      </c>
      <c r="N18" s="270">
        <v>0</v>
      </c>
      <c r="O18" s="270">
        <v>49</v>
      </c>
      <c r="P18" s="270">
        <v>0</v>
      </c>
      <c r="Q18" s="270"/>
      <c r="R18" s="270">
        <v>26</v>
      </c>
      <c r="S18" s="270"/>
      <c r="T18" s="270"/>
      <c r="U18" s="270"/>
      <c r="V18" s="270"/>
      <c r="W18" s="264">
        <f t="shared" si="3"/>
        <v>450</v>
      </c>
    </row>
    <row r="19" spans="1:25">
      <c r="A19" s="261" t="s">
        <v>171</v>
      </c>
      <c r="B19" s="267" t="s">
        <v>270</v>
      </c>
      <c r="C19" s="267" t="s">
        <v>271</v>
      </c>
      <c r="D19" s="268">
        <f t="shared" ref="D19:R19" si="8">D20+D21+D22+D23+D24+D25+D26</f>
        <v>5304</v>
      </c>
      <c r="E19" s="268">
        <f t="shared" si="8"/>
        <v>595</v>
      </c>
      <c r="F19" s="268">
        <f t="shared" si="8"/>
        <v>0</v>
      </c>
      <c r="G19" s="268">
        <f t="shared" si="8"/>
        <v>0</v>
      </c>
      <c r="H19" s="268">
        <f t="shared" si="8"/>
        <v>0</v>
      </c>
      <c r="I19" s="268">
        <f t="shared" si="8"/>
        <v>1251</v>
      </c>
      <c r="J19" s="268">
        <f t="shared" si="8"/>
        <v>4</v>
      </c>
      <c r="K19" s="268">
        <f t="shared" si="8"/>
        <v>5898</v>
      </c>
      <c r="L19" s="268">
        <f t="shared" si="8"/>
        <v>466</v>
      </c>
      <c r="M19" s="268">
        <f t="shared" si="8"/>
        <v>36</v>
      </c>
      <c r="N19" s="268">
        <f t="shared" si="8"/>
        <v>114</v>
      </c>
      <c r="O19" s="268">
        <f t="shared" si="8"/>
        <v>118</v>
      </c>
      <c r="P19" s="268">
        <f t="shared" si="8"/>
        <v>1284</v>
      </c>
      <c r="Q19" s="268">
        <f t="shared" si="8"/>
        <v>0</v>
      </c>
      <c r="R19" s="268">
        <f t="shared" si="8"/>
        <v>8387</v>
      </c>
      <c r="S19" s="268"/>
      <c r="T19" s="268">
        <f>T20+T21+T22+T23+T24+T25+T26</f>
        <v>1333</v>
      </c>
      <c r="U19" s="268">
        <f>U20+U21+U22+U23+U24+U25+U26</f>
        <v>133</v>
      </c>
      <c r="V19" s="268"/>
      <c r="W19" s="264">
        <f t="shared" si="3"/>
        <v>24790</v>
      </c>
    </row>
    <row r="20" spans="1:25">
      <c r="A20" s="261" t="s">
        <v>172</v>
      </c>
      <c r="B20" s="269" t="s">
        <v>272</v>
      </c>
      <c r="C20" s="269" t="s">
        <v>273</v>
      </c>
      <c r="D20" s="270">
        <v>241</v>
      </c>
      <c r="E20" s="270">
        <v>32</v>
      </c>
      <c r="F20" s="269"/>
      <c r="G20" s="270"/>
      <c r="H20" s="270"/>
      <c r="I20" s="270">
        <v>1251</v>
      </c>
      <c r="J20" s="270"/>
      <c r="K20" s="270">
        <v>1339</v>
      </c>
      <c r="L20" s="270">
        <v>407</v>
      </c>
      <c r="M20" s="270">
        <v>36</v>
      </c>
      <c r="N20" s="270">
        <v>16</v>
      </c>
      <c r="O20" s="270">
        <v>49</v>
      </c>
      <c r="P20" s="270">
        <v>480</v>
      </c>
      <c r="Q20" s="270"/>
      <c r="R20" s="270">
        <v>242</v>
      </c>
      <c r="S20" s="270"/>
      <c r="T20" s="270"/>
      <c r="U20" s="270"/>
      <c r="V20" s="270"/>
      <c r="W20" s="264">
        <f t="shared" si="3"/>
        <v>4093</v>
      </c>
    </row>
    <row r="21" spans="1:25">
      <c r="A21" s="261" t="s">
        <v>201</v>
      </c>
      <c r="B21" s="269" t="s">
        <v>274</v>
      </c>
      <c r="C21" s="269" t="s">
        <v>275</v>
      </c>
      <c r="D21" s="270"/>
      <c r="E21" s="270"/>
      <c r="F21" s="269"/>
      <c r="G21" s="270"/>
      <c r="H21" s="270"/>
      <c r="I21" s="270"/>
      <c r="J21" s="270"/>
      <c r="K21" s="270">
        <v>654</v>
      </c>
      <c r="L21" s="270"/>
      <c r="M21" s="270"/>
      <c r="N21" s="270"/>
      <c r="O21" s="270"/>
      <c r="P21" s="270">
        <v>51</v>
      </c>
      <c r="Q21" s="270"/>
      <c r="R21" s="270">
        <v>8083</v>
      </c>
      <c r="S21" s="270"/>
      <c r="T21" s="270">
        <v>1333</v>
      </c>
      <c r="U21" s="270">
        <v>0</v>
      </c>
      <c r="V21" s="270"/>
      <c r="W21" s="264">
        <f t="shared" si="3"/>
        <v>10121</v>
      </c>
    </row>
    <row r="22" spans="1:25">
      <c r="A22" s="261" t="s">
        <v>202</v>
      </c>
      <c r="B22" s="269" t="s">
        <v>276</v>
      </c>
      <c r="C22" s="269" t="s">
        <v>277</v>
      </c>
      <c r="D22" s="270"/>
      <c r="E22" s="270"/>
      <c r="F22" s="269"/>
      <c r="G22" s="270"/>
      <c r="H22" s="270"/>
      <c r="I22" s="270"/>
      <c r="J22" s="270"/>
      <c r="K22" s="270">
        <v>0</v>
      </c>
      <c r="L22" s="270"/>
      <c r="M22" s="270"/>
      <c r="N22" s="270"/>
      <c r="O22" s="270"/>
      <c r="P22" s="270">
        <v>420</v>
      </c>
      <c r="Q22" s="270"/>
      <c r="R22" s="270"/>
      <c r="S22" s="270"/>
      <c r="T22" s="270"/>
      <c r="U22" s="270"/>
      <c r="V22" s="270"/>
      <c r="W22" s="264">
        <f t="shared" si="3"/>
        <v>420</v>
      </c>
    </row>
    <row r="23" spans="1:25">
      <c r="A23" s="261" t="s">
        <v>203</v>
      </c>
      <c r="B23" s="269" t="s">
        <v>278</v>
      </c>
      <c r="C23" s="269" t="s">
        <v>279</v>
      </c>
      <c r="D23" s="270"/>
      <c r="E23" s="270">
        <v>53</v>
      </c>
      <c r="F23" s="269"/>
      <c r="G23" s="270"/>
      <c r="H23" s="270"/>
      <c r="I23" s="270"/>
      <c r="J23" s="270">
        <v>4</v>
      </c>
      <c r="K23" s="270">
        <v>818</v>
      </c>
      <c r="L23" s="270">
        <v>55</v>
      </c>
      <c r="M23" s="270"/>
      <c r="N23" s="270"/>
      <c r="O23" s="270"/>
      <c r="P23" s="270">
        <v>43</v>
      </c>
      <c r="Q23" s="270"/>
      <c r="R23" s="270"/>
      <c r="S23" s="270"/>
      <c r="T23" s="270"/>
      <c r="U23" s="270">
        <v>97</v>
      </c>
      <c r="V23" s="270"/>
      <c r="W23" s="264">
        <f t="shared" si="3"/>
        <v>973</v>
      </c>
    </row>
    <row r="24" spans="1:25">
      <c r="A24" s="261" t="s">
        <v>204</v>
      </c>
      <c r="B24" s="269" t="s">
        <v>280</v>
      </c>
      <c r="C24" s="269" t="s">
        <v>226</v>
      </c>
      <c r="D24" s="270"/>
      <c r="E24" s="270"/>
      <c r="F24" s="269"/>
      <c r="G24" s="270"/>
      <c r="H24" s="270"/>
      <c r="I24" s="270"/>
      <c r="J24" s="270"/>
      <c r="K24" s="270">
        <v>450</v>
      </c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64">
        <f t="shared" si="3"/>
        <v>450</v>
      </c>
    </row>
    <row r="25" spans="1:25">
      <c r="A25" s="261" t="s">
        <v>205</v>
      </c>
      <c r="B25" s="269" t="s">
        <v>281</v>
      </c>
      <c r="C25" s="269" t="s">
        <v>282</v>
      </c>
      <c r="D25" s="270">
        <v>4531</v>
      </c>
      <c r="E25" s="270"/>
      <c r="F25" s="269"/>
      <c r="G25" s="270"/>
      <c r="H25" s="270"/>
      <c r="I25" s="270"/>
      <c r="J25" s="270"/>
      <c r="K25" s="270">
        <v>580</v>
      </c>
      <c r="L25" s="270"/>
      <c r="M25" s="270"/>
      <c r="N25" s="270">
        <v>95</v>
      </c>
      <c r="O25" s="270">
        <v>2</v>
      </c>
      <c r="P25" s="270">
        <v>0</v>
      </c>
      <c r="Q25" s="270"/>
      <c r="R25" s="270">
        <v>12</v>
      </c>
      <c r="S25" s="270"/>
      <c r="T25" s="270"/>
      <c r="U25" s="270"/>
      <c r="V25" s="270"/>
      <c r="W25" s="264">
        <f t="shared" si="3"/>
        <v>5220</v>
      </c>
    </row>
    <row r="26" spans="1:25">
      <c r="A26" s="261" t="s">
        <v>206</v>
      </c>
      <c r="B26" s="269" t="s">
        <v>283</v>
      </c>
      <c r="C26" s="269" t="s">
        <v>284</v>
      </c>
      <c r="D26" s="270">
        <v>532</v>
      </c>
      <c r="E26" s="270">
        <v>510</v>
      </c>
      <c r="F26" s="269"/>
      <c r="G26" s="268"/>
      <c r="H26" s="268"/>
      <c r="I26" s="268"/>
      <c r="J26" s="268">
        <v>0</v>
      </c>
      <c r="K26" s="268">
        <v>2057</v>
      </c>
      <c r="L26" s="268">
        <v>4</v>
      </c>
      <c r="M26" s="268"/>
      <c r="N26" s="268">
        <v>3</v>
      </c>
      <c r="O26" s="268">
        <v>67</v>
      </c>
      <c r="P26" s="268">
        <v>290</v>
      </c>
      <c r="Q26" s="268"/>
      <c r="R26" s="268">
        <v>50</v>
      </c>
      <c r="S26" s="268"/>
      <c r="T26" s="268"/>
      <c r="U26" s="268">
        <v>36</v>
      </c>
      <c r="V26" s="268"/>
      <c r="W26" s="264">
        <f t="shared" si="3"/>
        <v>3513</v>
      </c>
      <c r="Y26" s="211"/>
    </row>
    <row r="27" spans="1:25">
      <c r="A27" s="261" t="s">
        <v>207</v>
      </c>
      <c r="B27" s="267" t="s">
        <v>285</v>
      </c>
      <c r="C27" s="267" t="s">
        <v>286</v>
      </c>
      <c r="D27" s="268">
        <f t="shared" ref="D27:R27" si="9">D28+D29</f>
        <v>372</v>
      </c>
      <c r="E27" s="268">
        <f t="shared" si="9"/>
        <v>0</v>
      </c>
      <c r="F27" s="268">
        <f t="shared" si="9"/>
        <v>0</v>
      </c>
      <c r="G27" s="268">
        <f t="shared" si="9"/>
        <v>0</v>
      </c>
      <c r="H27" s="268">
        <f t="shared" si="9"/>
        <v>0</v>
      </c>
      <c r="I27" s="268">
        <f t="shared" si="9"/>
        <v>0</v>
      </c>
      <c r="J27" s="268">
        <f t="shared" si="9"/>
        <v>0</v>
      </c>
      <c r="K27" s="268">
        <f t="shared" si="9"/>
        <v>307</v>
      </c>
      <c r="L27" s="268">
        <f t="shared" si="9"/>
        <v>0</v>
      </c>
      <c r="M27" s="268">
        <f t="shared" si="9"/>
        <v>149</v>
      </c>
      <c r="N27" s="268">
        <f t="shared" si="9"/>
        <v>0</v>
      </c>
      <c r="O27" s="268">
        <f t="shared" si="9"/>
        <v>0</v>
      </c>
      <c r="P27" s="268">
        <f t="shared" si="9"/>
        <v>0</v>
      </c>
      <c r="Q27" s="268">
        <f t="shared" si="9"/>
        <v>0</v>
      </c>
      <c r="R27" s="268">
        <f t="shared" si="9"/>
        <v>0</v>
      </c>
      <c r="S27" s="268"/>
      <c r="T27" s="268">
        <f>T28+T29</f>
        <v>0</v>
      </c>
      <c r="U27" s="268">
        <f>U28+U29</f>
        <v>0</v>
      </c>
      <c r="V27" s="268"/>
      <c r="W27" s="264">
        <f t="shared" si="3"/>
        <v>828</v>
      </c>
    </row>
    <row r="28" spans="1:25">
      <c r="A28" s="261" t="s">
        <v>208</v>
      </c>
      <c r="B28" s="269" t="s">
        <v>287</v>
      </c>
      <c r="C28" s="269" t="s">
        <v>288</v>
      </c>
      <c r="D28" s="270">
        <v>372</v>
      </c>
      <c r="E28" s="270"/>
      <c r="F28" s="269"/>
      <c r="G28" s="270"/>
      <c r="H28" s="270"/>
      <c r="I28" s="270"/>
      <c r="J28" s="270"/>
      <c r="K28" s="270">
        <v>307</v>
      </c>
      <c r="L28" s="270">
        <v>0</v>
      </c>
      <c r="M28" s="270">
        <v>149</v>
      </c>
      <c r="N28" s="270">
        <v>0</v>
      </c>
      <c r="O28" s="270"/>
      <c r="P28" s="270"/>
      <c r="Q28" s="270"/>
      <c r="R28" s="270"/>
      <c r="S28" s="270"/>
      <c r="T28" s="270"/>
      <c r="U28" s="270"/>
      <c r="V28" s="270"/>
      <c r="W28" s="264">
        <f t="shared" si="3"/>
        <v>828</v>
      </c>
    </row>
    <row r="29" spans="1:25">
      <c r="A29" s="261" t="s">
        <v>209</v>
      </c>
      <c r="B29" s="269" t="s">
        <v>289</v>
      </c>
      <c r="C29" s="269" t="s">
        <v>290</v>
      </c>
      <c r="D29" s="270"/>
      <c r="E29" s="270"/>
      <c r="F29" s="269"/>
      <c r="G29" s="270"/>
      <c r="H29" s="270"/>
      <c r="I29" s="270"/>
      <c r="J29" s="270"/>
      <c r="K29" s="270">
        <v>0</v>
      </c>
      <c r="L29" s="270"/>
      <c r="M29" s="270"/>
      <c r="N29" s="270"/>
      <c r="O29" s="270">
        <v>0</v>
      </c>
      <c r="P29" s="270"/>
      <c r="Q29" s="270"/>
      <c r="R29" s="270"/>
      <c r="S29" s="270"/>
      <c r="T29" s="270"/>
      <c r="U29" s="270"/>
      <c r="V29" s="270"/>
      <c r="W29" s="264">
        <f t="shared" si="3"/>
        <v>0</v>
      </c>
    </row>
    <row r="30" spans="1:25">
      <c r="A30" s="261" t="s">
        <v>210</v>
      </c>
      <c r="B30" s="267" t="s">
        <v>291</v>
      </c>
      <c r="C30" s="267" t="s">
        <v>292</v>
      </c>
      <c r="D30" s="268">
        <f t="shared" ref="D30:R30" si="10">D31+D32+D33+D34+D35</f>
        <v>284</v>
      </c>
      <c r="E30" s="268">
        <f t="shared" si="10"/>
        <v>179</v>
      </c>
      <c r="F30" s="268">
        <f t="shared" si="10"/>
        <v>0</v>
      </c>
      <c r="G30" s="268">
        <f t="shared" si="10"/>
        <v>0</v>
      </c>
      <c r="H30" s="268">
        <f t="shared" si="10"/>
        <v>0</v>
      </c>
      <c r="I30" s="268">
        <f t="shared" si="10"/>
        <v>306</v>
      </c>
      <c r="J30" s="268">
        <f t="shared" si="10"/>
        <v>152</v>
      </c>
      <c r="K30" s="268">
        <f t="shared" si="10"/>
        <v>1522</v>
      </c>
      <c r="L30" s="268">
        <f t="shared" si="10"/>
        <v>140</v>
      </c>
      <c r="M30" s="268">
        <f t="shared" si="10"/>
        <v>18</v>
      </c>
      <c r="N30" s="268">
        <f t="shared" si="10"/>
        <v>33</v>
      </c>
      <c r="O30" s="268">
        <f t="shared" si="10"/>
        <v>72</v>
      </c>
      <c r="P30" s="268">
        <f t="shared" si="10"/>
        <v>324</v>
      </c>
      <c r="Q30" s="268">
        <f t="shared" si="10"/>
        <v>0</v>
      </c>
      <c r="R30" s="268">
        <f t="shared" si="10"/>
        <v>2730</v>
      </c>
      <c r="S30" s="268"/>
      <c r="T30" s="268">
        <f>T31+T32+T33+T34+T35</f>
        <v>366</v>
      </c>
      <c r="U30" s="268">
        <f>U31+U32+U33+U34+U35</f>
        <v>37</v>
      </c>
      <c r="V30" s="268"/>
      <c r="W30" s="264">
        <f t="shared" si="3"/>
        <v>6126</v>
      </c>
    </row>
    <row r="31" spans="1:25">
      <c r="A31" s="261" t="s">
        <v>211</v>
      </c>
      <c r="B31" s="269" t="s">
        <v>293</v>
      </c>
      <c r="C31" s="269" t="s">
        <v>294</v>
      </c>
      <c r="D31" s="270">
        <v>278</v>
      </c>
      <c r="E31" s="270">
        <v>179</v>
      </c>
      <c r="F31" s="269"/>
      <c r="G31" s="270"/>
      <c r="H31" s="270"/>
      <c r="I31" s="270">
        <v>306</v>
      </c>
      <c r="J31" s="270">
        <v>152</v>
      </c>
      <c r="K31" s="270">
        <v>1514</v>
      </c>
      <c r="L31" s="270">
        <v>140</v>
      </c>
      <c r="M31" s="270">
        <v>18</v>
      </c>
      <c r="N31" s="270">
        <v>33</v>
      </c>
      <c r="O31" s="270">
        <v>72</v>
      </c>
      <c r="P31" s="270">
        <v>324</v>
      </c>
      <c r="Q31" s="270"/>
      <c r="R31" s="270">
        <v>2730</v>
      </c>
      <c r="S31" s="270"/>
      <c r="T31" s="270">
        <v>366</v>
      </c>
      <c r="U31" s="270">
        <v>37</v>
      </c>
      <c r="V31" s="270"/>
      <c r="W31" s="264">
        <f t="shared" si="3"/>
        <v>6112</v>
      </c>
    </row>
    <row r="32" spans="1:25">
      <c r="A32" s="261" t="s">
        <v>212</v>
      </c>
      <c r="B32" s="269" t="s">
        <v>295</v>
      </c>
      <c r="C32" s="269" t="s">
        <v>296</v>
      </c>
      <c r="D32" s="270"/>
      <c r="E32" s="270"/>
      <c r="F32" s="269"/>
      <c r="G32" s="270"/>
      <c r="H32" s="270"/>
      <c r="I32" s="270"/>
      <c r="J32" s="270"/>
      <c r="K32" s="270">
        <v>0</v>
      </c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64">
        <f t="shared" si="3"/>
        <v>0</v>
      </c>
    </row>
    <row r="33" spans="1:25">
      <c r="A33" s="261" t="s">
        <v>213</v>
      </c>
      <c r="B33" s="269" t="s">
        <v>297</v>
      </c>
      <c r="C33" s="269" t="s">
        <v>298</v>
      </c>
      <c r="D33" s="270"/>
      <c r="E33" s="270"/>
      <c r="F33" s="269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64">
        <f t="shared" si="3"/>
        <v>0</v>
      </c>
    </row>
    <row r="34" spans="1:25">
      <c r="A34" s="261" t="s">
        <v>214</v>
      </c>
      <c r="B34" s="269" t="s">
        <v>299</v>
      </c>
      <c r="C34" s="269" t="s">
        <v>300</v>
      </c>
      <c r="D34" s="270"/>
      <c r="E34" s="270"/>
      <c r="F34" s="269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64">
        <f t="shared" si="3"/>
        <v>0</v>
      </c>
    </row>
    <row r="35" spans="1:25">
      <c r="A35" s="261" t="s">
        <v>215</v>
      </c>
      <c r="B35" s="269" t="s">
        <v>301</v>
      </c>
      <c r="C35" s="269" t="s">
        <v>302</v>
      </c>
      <c r="D35" s="270">
        <v>6</v>
      </c>
      <c r="E35" s="270"/>
      <c r="F35" s="269"/>
      <c r="G35" s="270"/>
      <c r="H35" s="270"/>
      <c r="I35" s="270"/>
      <c r="J35" s="270"/>
      <c r="K35" s="270">
        <v>8</v>
      </c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64">
        <f t="shared" si="3"/>
        <v>14</v>
      </c>
    </row>
    <row r="36" spans="1:25">
      <c r="A36" s="261" t="s">
        <v>216</v>
      </c>
      <c r="B36" s="265" t="s">
        <v>303</v>
      </c>
      <c r="C36" s="265" t="s">
        <v>150</v>
      </c>
      <c r="D36" s="266"/>
      <c r="E36" s="266"/>
      <c r="F36" s="265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>
        <v>5736</v>
      </c>
      <c r="W36" s="264">
        <f>SUM(D36:V36)</f>
        <v>5736</v>
      </c>
    </row>
    <row r="37" spans="1:25">
      <c r="A37" s="261" t="s">
        <v>217</v>
      </c>
      <c r="B37" s="265" t="s">
        <v>304</v>
      </c>
      <c r="C37" s="265" t="s">
        <v>305</v>
      </c>
      <c r="D37" s="266">
        <f>'5.számú melléklet'!D63</f>
        <v>46469</v>
      </c>
      <c r="E37" s="266"/>
      <c r="F37" s="265">
        <v>23609.761999999999</v>
      </c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>
        <v>6030</v>
      </c>
      <c r="R37" s="266"/>
      <c r="S37" s="266"/>
      <c r="T37" s="266"/>
      <c r="U37" s="266"/>
      <c r="V37" s="266"/>
      <c r="W37" s="264">
        <f>SUM(D37:T37)</f>
        <v>76108.762000000002</v>
      </c>
    </row>
    <row r="38" spans="1:25">
      <c r="A38" s="261" t="s">
        <v>218</v>
      </c>
      <c r="B38" s="265" t="s">
        <v>306</v>
      </c>
      <c r="C38" s="265" t="s">
        <v>50</v>
      </c>
      <c r="D38" s="266"/>
      <c r="E38" s="266"/>
      <c r="F38" s="265"/>
      <c r="G38" s="266"/>
      <c r="H38" s="266"/>
      <c r="I38" s="266"/>
      <c r="J38" s="266"/>
      <c r="K38" s="266">
        <v>222617</v>
      </c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4">
        <f>SUM(D38:T38)</f>
        <v>222617</v>
      </c>
    </row>
    <row r="39" spans="1:25">
      <c r="A39" s="261" t="s">
        <v>219</v>
      </c>
      <c r="B39" s="265" t="s">
        <v>307</v>
      </c>
      <c r="C39" s="265" t="s">
        <v>308</v>
      </c>
      <c r="D39" s="266"/>
      <c r="E39" s="266"/>
      <c r="F39" s="265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4">
        <f>SUM(D39:T39)</f>
        <v>0</v>
      </c>
    </row>
    <row r="40" spans="1:25">
      <c r="A40" s="261" t="s">
        <v>220</v>
      </c>
      <c r="B40" s="265" t="s">
        <v>309</v>
      </c>
      <c r="C40" s="265" t="s">
        <v>310</v>
      </c>
      <c r="D40" s="266"/>
      <c r="E40" s="266"/>
      <c r="F40" s="265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4">
        <f>SUM(D40:T40)</f>
        <v>0</v>
      </c>
    </row>
    <row r="41" spans="1:25">
      <c r="A41" s="261" t="s">
        <v>221</v>
      </c>
      <c r="B41" s="265" t="s">
        <v>311</v>
      </c>
      <c r="C41" s="265" t="s">
        <v>312</v>
      </c>
      <c r="D41" s="266"/>
      <c r="E41" s="266"/>
      <c r="F41" s="265">
        <v>2733.8409999999999</v>
      </c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4">
        <f>SUM(D41:T41)</f>
        <v>2733.8409999999999</v>
      </c>
    </row>
    <row r="42" spans="1:25">
      <c r="A42" s="261" t="s">
        <v>313</v>
      </c>
      <c r="B42" s="263" t="s">
        <v>314</v>
      </c>
      <c r="C42" s="263" t="s">
        <v>315</v>
      </c>
      <c r="D42" s="264">
        <f t="shared" ref="D42:Q42" si="11">SUM(D43,D44,D45,D46,D57,D58,D59,D60)</f>
        <v>1120.5</v>
      </c>
      <c r="E42" s="264">
        <f t="shared" si="11"/>
        <v>100</v>
      </c>
      <c r="F42" s="264">
        <f t="shared" si="11"/>
        <v>80342.952999999994</v>
      </c>
      <c r="G42" s="264">
        <f t="shared" si="11"/>
        <v>0</v>
      </c>
      <c r="H42" s="264">
        <f t="shared" si="11"/>
        <v>0</v>
      </c>
      <c r="I42" s="264">
        <f t="shared" si="11"/>
        <v>2016</v>
      </c>
      <c r="J42" s="264">
        <f t="shared" si="11"/>
        <v>2653.7</v>
      </c>
      <c r="K42" s="264">
        <f t="shared" si="11"/>
        <v>236279.8</v>
      </c>
      <c r="L42" s="264">
        <f t="shared" si="11"/>
        <v>0</v>
      </c>
      <c r="M42" s="264">
        <f t="shared" si="11"/>
        <v>3178.8</v>
      </c>
      <c r="N42" s="264">
        <f t="shared" si="11"/>
        <v>0</v>
      </c>
      <c r="O42" s="264">
        <f t="shared" si="11"/>
        <v>0</v>
      </c>
      <c r="P42" s="264">
        <f t="shared" si="11"/>
        <v>1800</v>
      </c>
      <c r="Q42" s="264">
        <f t="shared" si="11"/>
        <v>0</v>
      </c>
      <c r="R42" s="264">
        <f>R43+R44+R45+R46+R57+R58+R59+R60</f>
        <v>15418.097</v>
      </c>
      <c r="S42" s="264">
        <f>SUM(S43,S44,S45,S46,S57,S58,S59,S60)</f>
        <v>17900</v>
      </c>
      <c r="T42" s="264">
        <f>T43+T44+T45+T46+T57+T58+T59+T60</f>
        <v>1880.4</v>
      </c>
      <c r="U42" s="264">
        <f>U43+U44+U45+U46+U57+U58+U59+U60</f>
        <v>0</v>
      </c>
      <c r="V42" s="264">
        <f>V43+V44+V45+V46+V57+V58+V59+V60</f>
        <v>5736</v>
      </c>
      <c r="W42" s="264">
        <f>SUM(D42:V42)</f>
        <v>368426.25</v>
      </c>
    </row>
    <row r="43" spans="1:25" s="211" customFormat="1">
      <c r="A43" s="261" t="s">
        <v>316</v>
      </c>
      <c r="B43" s="265" t="s">
        <v>317</v>
      </c>
      <c r="C43" s="265" t="s">
        <v>318</v>
      </c>
      <c r="D43" s="266">
        <v>1120.5</v>
      </c>
      <c r="E43" s="266">
        <v>100</v>
      </c>
      <c r="F43" s="265">
        <v>57748.307999999997</v>
      </c>
      <c r="G43" s="266">
        <v>0</v>
      </c>
      <c r="H43" s="266">
        <v>0</v>
      </c>
      <c r="I43" s="266">
        <v>2016</v>
      </c>
      <c r="J43" s="266">
        <v>2653.7</v>
      </c>
      <c r="K43" s="266"/>
      <c r="L43" s="266"/>
      <c r="M43" s="266">
        <v>3178.8</v>
      </c>
      <c r="N43" s="266"/>
      <c r="O43" s="266"/>
      <c r="P43" s="266">
        <v>1800</v>
      </c>
      <c r="Q43" s="266"/>
      <c r="R43" s="266">
        <v>11738.097</v>
      </c>
      <c r="S43" s="266"/>
      <c r="T43" s="266">
        <v>830.4</v>
      </c>
      <c r="U43" s="266"/>
      <c r="V43" s="266">
        <v>5736</v>
      </c>
      <c r="W43" s="264">
        <f>SUM(D43:V43)</f>
        <v>86921.804999999978</v>
      </c>
      <c r="X43" s="211" t="s">
        <v>403</v>
      </c>
      <c r="Y43" s="299">
        <f>SUM(D43:V43)-M43</f>
        <v>83743.004999999976</v>
      </c>
    </row>
    <row r="44" spans="1:25" s="211" customFormat="1">
      <c r="A44" s="261" t="s">
        <v>319</v>
      </c>
      <c r="B44" s="265" t="s">
        <v>320</v>
      </c>
      <c r="C44" s="265" t="s">
        <v>321</v>
      </c>
      <c r="D44" s="266"/>
      <c r="E44" s="266"/>
      <c r="F44" s="265"/>
      <c r="G44" s="266"/>
      <c r="H44" s="266"/>
      <c r="I44" s="266"/>
      <c r="J44" s="266"/>
      <c r="K44" s="266">
        <v>219617</v>
      </c>
      <c r="L44" s="266"/>
      <c r="M44" s="266"/>
      <c r="N44" s="266"/>
      <c r="O44" s="266"/>
      <c r="P44" s="266"/>
      <c r="Q44" s="266"/>
      <c r="R44" s="266">
        <v>0</v>
      </c>
      <c r="S44" s="266"/>
      <c r="T44" s="266">
        <v>0</v>
      </c>
      <c r="U44" s="266">
        <v>0</v>
      </c>
      <c r="V44" s="266"/>
      <c r="W44" s="264">
        <f t="shared" ref="W44:W60" si="12">SUM(D44:T44)</f>
        <v>219617</v>
      </c>
    </row>
    <row r="45" spans="1:25" s="211" customFormat="1">
      <c r="A45" s="261" t="s">
        <v>322</v>
      </c>
      <c r="B45" s="265" t="s">
        <v>323</v>
      </c>
      <c r="C45" s="265" t="s">
        <v>324</v>
      </c>
      <c r="D45" s="266"/>
      <c r="E45" s="266"/>
      <c r="F45" s="265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>
        <v>0</v>
      </c>
      <c r="S45" s="266">
        <v>17900</v>
      </c>
      <c r="T45" s="266">
        <v>0</v>
      </c>
      <c r="U45" s="266">
        <v>0</v>
      </c>
      <c r="V45" s="266"/>
      <c r="W45" s="264">
        <f t="shared" si="12"/>
        <v>17900</v>
      </c>
    </row>
    <row r="46" spans="1:25" s="211" customFormat="1">
      <c r="A46" s="261" t="s">
        <v>325</v>
      </c>
      <c r="B46" s="265" t="s">
        <v>326</v>
      </c>
      <c r="C46" s="265" t="s">
        <v>327</v>
      </c>
      <c r="D46" s="266">
        <f t="shared" ref="D46:P46" si="13">D47+D48+D49+D50+D51+D52+D53+D54+D55+D56</f>
        <v>0</v>
      </c>
      <c r="E46" s="266">
        <f t="shared" si="13"/>
        <v>0</v>
      </c>
      <c r="F46" s="266">
        <f t="shared" si="13"/>
        <v>0</v>
      </c>
      <c r="G46" s="266">
        <f t="shared" si="13"/>
        <v>0</v>
      </c>
      <c r="H46" s="266">
        <f t="shared" si="13"/>
        <v>0</v>
      </c>
      <c r="I46" s="266">
        <f t="shared" si="13"/>
        <v>0</v>
      </c>
      <c r="J46" s="266">
        <f t="shared" si="13"/>
        <v>0</v>
      </c>
      <c r="K46" s="266">
        <f t="shared" si="13"/>
        <v>16662.8</v>
      </c>
      <c r="L46" s="266">
        <f t="shared" si="13"/>
        <v>0</v>
      </c>
      <c r="M46" s="266">
        <f t="shared" si="13"/>
        <v>0</v>
      </c>
      <c r="N46" s="266">
        <f t="shared" si="13"/>
        <v>0</v>
      </c>
      <c r="O46" s="266">
        <f t="shared" si="13"/>
        <v>0</v>
      </c>
      <c r="P46" s="266">
        <f t="shared" si="13"/>
        <v>0</v>
      </c>
      <c r="Q46" s="266"/>
      <c r="R46" s="266">
        <f>SUM(R47:R56)</f>
        <v>3680</v>
      </c>
      <c r="S46" s="266"/>
      <c r="T46" s="266">
        <f>SUM(T47:T56)</f>
        <v>1050</v>
      </c>
      <c r="U46" s="266">
        <f>SUM(U47:U56)</f>
        <v>0</v>
      </c>
      <c r="V46" s="266"/>
      <c r="W46" s="264">
        <f t="shared" si="12"/>
        <v>21392.799999999999</v>
      </c>
    </row>
    <row r="47" spans="1:25">
      <c r="A47" s="261" t="s">
        <v>328</v>
      </c>
      <c r="B47" s="269" t="s">
        <v>329</v>
      </c>
      <c r="C47" s="269" t="s">
        <v>330</v>
      </c>
      <c r="D47" s="270"/>
      <c r="E47" s="270"/>
      <c r="F47" s="269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64">
        <f t="shared" si="12"/>
        <v>0</v>
      </c>
    </row>
    <row r="48" spans="1:25">
      <c r="A48" s="261" t="s">
        <v>331</v>
      </c>
      <c r="B48" s="269" t="s">
        <v>332</v>
      </c>
      <c r="C48" s="269" t="s">
        <v>333</v>
      </c>
      <c r="D48" s="270"/>
      <c r="E48" s="270"/>
      <c r="F48" s="269"/>
      <c r="G48" s="272"/>
      <c r="H48" s="272"/>
      <c r="I48" s="272"/>
      <c r="J48" s="272"/>
      <c r="K48" s="272">
        <v>9419</v>
      </c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64">
        <f t="shared" si="12"/>
        <v>9419</v>
      </c>
    </row>
    <row r="49" spans="1:23">
      <c r="A49" s="261" t="s">
        <v>334</v>
      </c>
      <c r="B49" s="269" t="s">
        <v>335</v>
      </c>
      <c r="C49" s="269" t="s">
        <v>336</v>
      </c>
      <c r="D49" s="270"/>
      <c r="E49" s="270"/>
      <c r="F49" s="269"/>
      <c r="G49" s="272"/>
      <c r="H49" s="272"/>
      <c r="I49" s="272"/>
      <c r="J49" s="272"/>
      <c r="K49" s="272">
        <v>300</v>
      </c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64">
        <f t="shared" si="12"/>
        <v>300</v>
      </c>
    </row>
    <row r="50" spans="1:23">
      <c r="A50" s="261" t="s">
        <v>337</v>
      </c>
      <c r="B50" s="269" t="s">
        <v>338</v>
      </c>
      <c r="C50" s="269" t="s">
        <v>339</v>
      </c>
      <c r="D50" s="270"/>
      <c r="E50" s="270"/>
      <c r="F50" s="269"/>
      <c r="G50" s="272"/>
      <c r="H50" s="272"/>
      <c r="I50" s="272"/>
      <c r="J50" s="272"/>
      <c r="K50" s="272">
        <v>0</v>
      </c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64">
        <f t="shared" si="12"/>
        <v>0</v>
      </c>
    </row>
    <row r="51" spans="1:23">
      <c r="A51" s="261" t="s">
        <v>340</v>
      </c>
      <c r="B51" s="269" t="s">
        <v>341</v>
      </c>
      <c r="C51" s="269" t="s">
        <v>342</v>
      </c>
      <c r="D51" s="270"/>
      <c r="E51" s="270"/>
      <c r="F51" s="269"/>
      <c r="G51" s="272"/>
      <c r="H51" s="272"/>
      <c r="I51" s="272"/>
      <c r="J51" s="272"/>
      <c r="K51" s="272">
        <v>0</v>
      </c>
      <c r="L51" s="272"/>
      <c r="M51" s="272"/>
      <c r="N51" s="272"/>
      <c r="O51" s="272"/>
      <c r="P51" s="272"/>
      <c r="Q51" s="272"/>
      <c r="R51" s="272">
        <v>2900</v>
      </c>
      <c r="S51" s="272"/>
      <c r="T51" s="272">
        <v>830</v>
      </c>
      <c r="U51" s="272"/>
      <c r="V51" s="272"/>
      <c r="W51" s="264">
        <f t="shared" si="12"/>
        <v>3730</v>
      </c>
    </row>
    <row r="52" spans="1:23">
      <c r="A52" s="261" t="s">
        <v>343</v>
      </c>
      <c r="B52" s="269" t="s">
        <v>344</v>
      </c>
      <c r="C52" s="269" t="s">
        <v>345</v>
      </c>
      <c r="D52" s="270"/>
      <c r="E52" s="270"/>
      <c r="F52" s="269"/>
      <c r="G52" s="272"/>
      <c r="H52" s="272"/>
      <c r="I52" s="272"/>
      <c r="J52" s="272"/>
      <c r="K52" s="272">
        <f>(K49+K48)*0.2</f>
        <v>1943.8000000000002</v>
      </c>
      <c r="L52" s="272"/>
      <c r="M52" s="272"/>
      <c r="N52" s="272"/>
      <c r="O52" s="272"/>
      <c r="P52" s="272"/>
      <c r="Q52" s="272"/>
      <c r="R52" s="272">
        <v>780</v>
      </c>
      <c r="S52" s="272"/>
      <c r="T52" s="272">
        <v>220</v>
      </c>
      <c r="U52" s="272"/>
      <c r="V52" s="272"/>
      <c r="W52" s="264">
        <f t="shared" si="12"/>
        <v>2943.8</v>
      </c>
    </row>
    <row r="53" spans="1:23">
      <c r="A53" s="261" t="s">
        <v>346</v>
      </c>
      <c r="B53" s="269" t="s">
        <v>347</v>
      </c>
      <c r="C53" s="269" t="s">
        <v>348</v>
      </c>
      <c r="D53" s="270"/>
      <c r="E53" s="270"/>
      <c r="F53" s="269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64">
        <f t="shared" si="12"/>
        <v>0</v>
      </c>
    </row>
    <row r="54" spans="1:23">
      <c r="A54" s="261" t="s">
        <v>349</v>
      </c>
      <c r="B54" s="269" t="s">
        <v>350</v>
      </c>
      <c r="C54" s="269" t="s">
        <v>351</v>
      </c>
      <c r="D54" s="270">
        <v>0</v>
      </c>
      <c r="E54" s="270"/>
      <c r="F54" s="269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64">
        <f t="shared" si="12"/>
        <v>0</v>
      </c>
    </row>
    <row r="55" spans="1:23">
      <c r="A55" s="261" t="s">
        <v>352</v>
      </c>
      <c r="B55" s="269" t="s">
        <v>353</v>
      </c>
      <c r="C55" s="269" t="s">
        <v>354</v>
      </c>
      <c r="D55" s="270"/>
      <c r="E55" s="270"/>
      <c r="F55" s="269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64">
        <f t="shared" si="12"/>
        <v>0</v>
      </c>
    </row>
    <row r="56" spans="1:23">
      <c r="A56" s="261" t="s">
        <v>355</v>
      </c>
      <c r="B56" s="269" t="s">
        <v>356</v>
      </c>
      <c r="C56" s="269" t="s">
        <v>357</v>
      </c>
      <c r="D56" s="270"/>
      <c r="E56" s="270"/>
      <c r="F56" s="269"/>
      <c r="G56" s="272"/>
      <c r="H56" s="272"/>
      <c r="I56" s="272"/>
      <c r="J56" s="272"/>
      <c r="K56" s="272">
        <v>5000</v>
      </c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64">
        <f t="shared" si="12"/>
        <v>5000</v>
      </c>
    </row>
    <row r="57" spans="1:23">
      <c r="A57" s="261" t="s">
        <v>358</v>
      </c>
      <c r="B57" s="265" t="s">
        <v>359</v>
      </c>
      <c r="C57" s="265" t="s">
        <v>360</v>
      </c>
      <c r="D57" s="266"/>
      <c r="E57" s="266"/>
      <c r="F57" s="265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>
        <v>0</v>
      </c>
      <c r="S57" s="266"/>
      <c r="T57" s="266">
        <v>0</v>
      </c>
      <c r="U57" s="266">
        <v>0</v>
      </c>
      <c r="V57" s="266"/>
      <c r="W57" s="264">
        <f t="shared" si="12"/>
        <v>0</v>
      </c>
    </row>
    <row r="58" spans="1:23">
      <c r="A58" s="261" t="s">
        <v>361</v>
      </c>
      <c r="B58" s="265" t="s">
        <v>362</v>
      </c>
      <c r="C58" s="265" t="s">
        <v>363</v>
      </c>
      <c r="D58" s="266"/>
      <c r="E58" s="266"/>
      <c r="F58" s="265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>
        <v>0</v>
      </c>
      <c r="S58" s="266"/>
      <c r="T58" s="266">
        <v>0</v>
      </c>
      <c r="U58" s="266">
        <v>0</v>
      </c>
      <c r="V58" s="266"/>
      <c r="W58" s="264">
        <f t="shared" si="12"/>
        <v>0</v>
      </c>
    </row>
    <row r="59" spans="1:23">
      <c r="A59" s="261" t="s">
        <v>364</v>
      </c>
      <c r="B59" s="265" t="s">
        <v>365</v>
      </c>
      <c r="C59" s="265" t="s">
        <v>366</v>
      </c>
      <c r="D59" s="266"/>
      <c r="E59" s="266"/>
      <c r="F59" s="265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>
        <v>0</v>
      </c>
      <c r="S59" s="266"/>
      <c r="T59" s="266">
        <v>0</v>
      </c>
      <c r="U59" s="266">
        <v>0</v>
      </c>
      <c r="V59" s="266"/>
      <c r="W59" s="264">
        <f t="shared" si="12"/>
        <v>0</v>
      </c>
    </row>
    <row r="60" spans="1:23">
      <c r="A60" s="261" t="s">
        <v>367</v>
      </c>
      <c r="B60" s="265" t="s">
        <v>368</v>
      </c>
      <c r="C60" s="265" t="s">
        <v>369</v>
      </c>
      <c r="D60" s="266"/>
      <c r="E60" s="266"/>
      <c r="F60" s="265">
        <v>22594.645</v>
      </c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>
        <v>0</v>
      </c>
      <c r="S60" s="266"/>
      <c r="T60" s="266">
        <v>0</v>
      </c>
      <c r="U60" s="266">
        <v>0</v>
      </c>
      <c r="V60" s="266"/>
      <c r="W60" s="264">
        <f t="shared" si="12"/>
        <v>22594.645</v>
      </c>
    </row>
    <row r="61" spans="1:23"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</row>
    <row r="62" spans="1:23">
      <c r="A62" s="276"/>
      <c r="B62" s="277"/>
      <c r="C62" s="277"/>
      <c r="D62" s="277"/>
      <c r="E62" s="277"/>
      <c r="F62" s="277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>
        <f>W42-W6</f>
        <v>0</v>
      </c>
    </row>
    <row r="63" spans="1:23">
      <c r="A63" s="276"/>
      <c r="B63" s="277"/>
      <c r="C63" s="277"/>
      <c r="D63" s="277"/>
      <c r="E63" s="277"/>
      <c r="F63" s="277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</row>
    <row r="64" spans="1:23">
      <c r="A64" s="276"/>
      <c r="B64" s="277"/>
      <c r="C64" s="277"/>
      <c r="D64" s="277"/>
      <c r="E64" s="277"/>
      <c r="F64" s="277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</row>
    <row r="65" spans="1:23">
      <c r="A65" s="276"/>
      <c r="B65" s="277"/>
      <c r="C65" s="277"/>
      <c r="D65" s="277"/>
      <c r="E65" s="277"/>
      <c r="F65" s="277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</row>
    <row r="66" spans="1:23">
      <c r="A66" s="276"/>
      <c r="B66" s="277"/>
      <c r="C66" s="277"/>
      <c r="D66" s="277"/>
      <c r="E66" s="277"/>
      <c r="F66" s="277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8"/>
      <c r="U66" s="278"/>
      <c r="V66" s="278"/>
      <c r="W66" s="278"/>
    </row>
    <row r="67" spans="1:23">
      <c r="A67" s="276"/>
      <c r="B67" s="277"/>
      <c r="C67" s="277"/>
      <c r="D67" s="277"/>
      <c r="E67" s="277"/>
      <c r="F67" s="277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</row>
    <row r="68" spans="1:23">
      <c r="A68" s="276"/>
      <c r="B68" s="277"/>
      <c r="C68" s="277"/>
      <c r="D68" s="277"/>
      <c r="E68" s="277"/>
      <c r="F68" s="277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</row>
    <row r="69" spans="1:23">
      <c r="A69" s="276"/>
      <c r="B69" s="277"/>
      <c r="C69" s="277"/>
      <c r="D69" s="277"/>
      <c r="E69" s="277"/>
      <c r="F69" s="277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</row>
    <row r="70" spans="1:23">
      <c r="A70" s="276"/>
      <c r="B70" s="277"/>
      <c r="C70" s="277"/>
      <c r="D70" s="277"/>
      <c r="E70" s="277"/>
      <c r="F70" s="277"/>
      <c r="G70" s="278"/>
      <c r="H70" s="278"/>
      <c r="I70" s="278"/>
      <c r="J70" s="278"/>
      <c r="K70" s="278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8"/>
    </row>
    <row r="71" spans="1:23">
      <c r="A71" s="276"/>
      <c r="B71" s="277"/>
      <c r="C71" s="277"/>
      <c r="D71" s="277"/>
      <c r="E71" s="277"/>
      <c r="F71" s="277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</row>
    <row r="72" spans="1:23">
      <c r="A72" s="276"/>
      <c r="B72" s="277"/>
      <c r="C72" s="277"/>
      <c r="D72" s="277"/>
      <c r="E72" s="277"/>
      <c r="F72" s="277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</row>
    <row r="73" spans="1:23">
      <c r="A73" s="276"/>
      <c r="B73" s="277"/>
      <c r="C73" s="277"/>
      <c r="D73" s="277"/>
      <c r="E73" s="277"/>
      <c r="F73" s="277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</row>
    <row r="74" spans="1:23">
      <c r="A74" s="276"/>
      <c r="B74" s="277"/>
      <c r="C74" s="277"/>
      <c r="D74" s="277"/>
      <c r="E74" s="277"/>
      <c r="F74" s="277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8"/>
    </row>
    <row r="75" spans="1:23">
      <c r="A75" s="276"/>
      <c r="B75" s="277"/>
      <c r="C75" s="277"/>
      <c r="D75" s="277"/>
      <c r="E75" s="277"/>
      <c r="F75" s="277"/>
      <c r="G75" s="278"/>
      <c r="H75" s="278"/>
      <c r="I75" s="278"/>
      <c r="J75" s="278"/>
      <c r="K75" s="278"/>
      <c r="L75" s="278"/>
      <c r="M75" s="278"/>
      <c r="N75" s="278"/>
      <c r="O75" s="278"/>
      <c r="P75" s="278"/>
      <c r="Q75" s="278"/>
      <c r="R75" s="278"/>
      <c r="S75" s="278"/>
      <c r="T75" s="278"/>
      <c r="U75" s="278"/>
      <c r="V75" s="278"/>
      <c r="W75" s="278"/>
    </row>
    <row r="76" spans="1:23">
      <c r="A76" s="276"/>
      <c r="B76" s="277"/>
      <c r="C76" s="277"/>
      <c r="D76" s="277"/>
      <c r="E76" s="277"/>
      <c r="F76" s="277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</row>
    <row r="77" spans="1:23">
      <c r="A77" s="276"/>
      <c r="B77" s="277"/>
      <c r="C77" s="277"/>
      <c r="D77" s="277"/>
      <c r="E77" s="277"/>
      <c r="F77" s="277"/>
      <c r="G77" s="278"/>
      <c r="H77" s="278"/>
      <c r="I77" s="278"/>
      <c r="J77" s="278"/>
      <c r="K77" s="278"/>
      <c r="L77" s="278"/>
      <c r="M77" s="278"/>
      <c r="N77" s="278"/>
      <c r="O77" s="278"/>
      <c r="P77" s="278"/>
      <c r="Q77" s="278"/>
      <c r="R77" s="278"/>
      <c r="S77" s="278"/>
      <c r="T77" s="278"/>
      <c r="U77" s="278"/>
      <c r="V77" s="278"/>
      <c r="W77" s="278"/>
    </row>
    <row r="78" spans="1:23">
      <c r="A78" s="276"/>
      <c r="B78" s="277"/>
      <c r="C78" s="277"/>
      <c r="D78" s="277"/>
      <c r="E78" s="277"/>
      <c r="F78" s="277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</row>
    <row r="79" spans="1:23">
      <c r="A79" s="276"/>
      <c r="B79" s="277"/>
      <c r="C79" s="277"/>
      <c r="D79" s="277"/>
      <c r="E79" s="277"/>
      <c r="F79" s="277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</row>
    <row r="80" spans="1:23">
      <c r="A80" s="276"/>
      <c r="B80" s="277"/>
      <c r="C80" s="277"/>
      <c r="D80" s="277"/>
      <c r="E80" s="277"/>
      <c r="F80" s="277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</row>
    <row r="81" spans="1:23">
      <c r="A81" s="276"/>
      <c r="B81" s="277"/>
      <c r="C81" s="277"/>
      <c r="D81" s="277"/>
      <c r="E81" s="277"/>
      <c r="F81" s="277"/>
      <c r="G81" s="278"/>
      <c r="H81" s="278"/>
      <c r="I81" s="278"/>
      <c r="J81" s="278"/>
      <c r="K81" s="278"/>
      <c r="L81" s="278"/>
      <c r="M81" s="278"/>
      <c r="N81" s="278"/>
      <c r="O81" s="278"/>
      <c r="P81" s="278"/>
      <c r="Q81" s="278"/>
      <c r="R81" s="278"/>
      <c r="S81" s="278"/>
      <c r="T81" s="278"/>
      <c r="U81" s="278"/>
      <c r="V81" s="278"/>
      <c r="W81" s="278"/>
    </row>
    <row r="82" spans="1:23">
      <c r="A82" s="276"/>
      <c r="B82" s="277"/>
      <c r="C82" s="277"/>
      <c r="D82" s="277"/>
      <c r="E82" s="277"/>
      <c r="F82" s="277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</row>
    <row r="83" spans="1:23">
      <c r="A83" s="276"/>
      <c r="B83" s="277"/>
      <c r="C83" s="277"/>
      <c r="D83" s="277"/>
      <c r="E83" s="277"/>
      <c r="F83" s="277"/>
      <c r="G83" s="278"/>
      <c r="H83" s="278"/>
      <c r="I83" s="278"/>
      <c r="J83" s="278"/>
      <c r="K83" s="278"/>
      <c r="L83" s="278"/>
      <c r="M83" s="278"/>
      <c r="N83" s="278"/>
      <c r="O83" s="278"/>
      <c r="P83" s="278"/>
      <c r="Q83" s="278"/>
      <c r="R83" s="278"/>
      <c r="S83" s="278"/>
      <c r="T83" s="278"/>
      <c r="U83" s="278"/>
      <c r="V83" s="278"/>
      <c r="W83" s="278"/>
    </row>
    <row r="84" spans="1:23">
      <c r="A84" s="276"/>
      <c r="B84" s="277"/>
      <c r="C84" s="277"/>
      <c r="D84" s="277"/>
      <c r="E84" s="277"/>
      <c r="F84" s="277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</row>
    <row r="85" spans="1:23">
      <c r="A85" s="276"/>
      <c r="B85" s="277"/>
      <c r="C85" s="277"/>
      <c r="D85" s="277"/>
      <c r="E85" s="277"/>
      <c r="F85" s="277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</row>
    <row r="86" spans="1:23">
      <c r="A86" s="276"/>
      <c r="B86" s="277"/>
      <c r="C86" s="277"/>
      <c r="D86" s="277"/>
      <c r="E86" s="277"/>
      <c r="F86" s="277"/>
      <c r="G86" s="278"/>
      <c r="H86" s="278"/>
      <c r="I86" s="278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</row>
    <row r="87" spans="1:23">
      <c r="A87" s="276"/>
      <c r="B87" s="277"/>
      <c r="C87" s="277"/>
      <c r="D87" s="277"/>
      <c r="E87" s="277"/>
      <c r="F87" s="277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78"/>
    </row>
    <row r="88" spans="1:23">
      <c r="A88" s="276"/>
      <c r="B88" s="277"/>
      <c r="C88" s="277"/>
      <c r="D88" s="277"/>
      <c r="E88" s="277"/>
      <c r="F88" s="277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</row>
    <row r="89" spans="1:23">
      <c r="A89" s="276"/>
      <c r="B89" s="277"/>
      <c r="C89" s="277"/>
      <c r="D89" s="277"/>
      <c r="E89" s="277"/>
      <c r="F89" s="277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</row>
    <row r="90" spans="1:23">
      <c r="A90" s="276"/>
      <c r="B90" s="277"/>
      <c r="C90" s="277"/>
      <c r="D90" s="277"/>
      <c r="E90" s="277"/>
      <c r="F90" s="277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  <c r="S90" s="278"/>
      <c r="T90" s="278"/>
      <c r="U90" s="278"/>
      <c r="V90" s="278"/>
      <c r="W90" s="278"/>
    </row>
    <row r="91" spans="1:23">
      <c r="A91" s="276"/>
      <c r="B91" s="277"/>
      <c r="C91" s="277"/>
      <c r="D91" s="277"/>
      <c r="E91" s="277"/>
      <c r="F91" s="277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</row>
    <row r="92" spans="1:23">
      <c r="A92" s="276"/>
      <c r="B92" s="277"/>
      <c r="C92" s="277"/>
      <c r="D92" s="277"/>
      <c r="E92" s="277"/>
      <c r="F92" s="277"/>
      <c r="G92" s="278"/>
      <c r="H92" s="278"/>
      <c r="I92" s="278"/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</row>
    <row r="93" spans="1:23">
      <c r="A93" s="276"/>
      <c r="B93" s="277"/>
      <c r="C93" s="277"/>
      <c r="D93" s="277"/>
      <c r="E93" s="277"/>
      <c r="F93" s="277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</row>
    <row r="94" spans="1:23">
      <c r="A94" s="276"/>
      <c r="B94" s="277"/>
      <c r="C94" s="277"/>
      <c r="D94" s="277"/>
      <c r="E94" s="277"/>
      <c r="F94" s="277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</row>
    <row r="95" spans="1:23">
      <c r="A95" s="276"/>
      <c r="B95" s="277"/>
      <c r="C95" s="277"/>
      <c r="D95" s="277"/>
      <c r="E95" s="277"/>
      <c r="F95" s="277"/>
      <c r="G95" s="278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</row>
    <row r="96" spans="1:23">
      <c r="A96" s="276"/>
      <c r="B96" s="277"/>
      <c r="C96" s="277"/>
      <c r="D96" s="277"/>
      <c r="E96" s="277"/>
      <c r="F96" s="277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</row>
    <row r="97" spans="1:23">
      <c r="A97" s="276"/>
      <c r="B97" s="277"/>
      <c r="C97" s="277"/>
      <c r="D97" s="277"/>
      <c r="E97" s="277"/>
      <c r="F97" s="277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</row>
    <row r="98" spans="1:23">
      <c r="A98" s="276"/>
      <c r="B98" s="277"/>
      <c r="C98" s="277"/>
      <c r="D98" s="277"/>
      <c r="E98" s="277"/>
      <c r="F98" s="277"/>
      <c r="G98" s="278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</row>
    <row r="99" spans="1:23">
      <c r="A99" s="276"/>
      <c r="B99" s="277"/>
      <c r="C99" s="277"/>
      <c r="D99" s="277"/>
      <c r="E99" s="277"/>
      <c r="F99" s="277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</row>
    <row r="100" spans="1:23">
      <c r="A100" s="276"/>
      <c r="B100" s="277"/>
      <c r="C100" s="277"/>
      <c r="D100" s="277"/>
      <c r="E100" s="277"/>
      <c r="F100" s="277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  <c r="S100" s="278"/>
      <c r="T100" s="278"/>
      <c r="U100" s="278"/>
      <c r="V100" s="278"/>
      <c r="W100" s="278"/>
    </row>
    <row r="101" spans="1:23">
      <c r="A101" s="276"/>
      <c r="B101" s="277"/>
      <c r="C101" s="277"/>
      <c r="D101" s="277"/>
      <c r="E101" s="277"/>
      <c r="F101" s="277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</row>
    <row r="102" spans="1:23">
      <c r="A102" s="276"/>
      <c r="B102" s="277"/>
      <c r="C102" s="277"/>
      <c r="D102" s="277"/>
      <c r="E102" s="277"/>
      <c r="F102" s="277"/>
      <c r="G102" s="278"/>
      <c r="H102" s="278"/>
      <c r="I102" s="278"/>
      <c r="J102" s="278"/>
      <c r="K102" s="278"/>
      <c r="L102" s="278"/>
      <c r="M102" s="278"/>
      <c r="N102" s="278"/>
      <c r="O102" s="278"/>
      <c r="P102" s="278"/>
      <c r="Q102" s="278"/>
      <c r="R102" s="278"/>
      <c r="S102" s="278"/>
      <c r="T102" s="278"/>
      <c r="U102" s="278"/>
      <c r="V102" s="278"/>
      <c r="W102" s="278"/>
    </row>
    <row r="103" spans="1:23">
      <c r="A103" s="276"/>
      <c r="B103" s="277"/>
      <c r="C103" s="277"/>
      <c r="D103" s="277"/>
      <c r="E103" s="277"/>
      <c r="F103" s="277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</row>
    <row r="104" spans="1:23">
      <c r="A104" s="276"/>
      <c r="B104" s="277"/>
      <c r="C104" s="277"/>
      <c r="D104" s="277"/>
      <c r="E104" s="277"/>
      <c r="F104" s="277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</row>
    <row r="105" spans="1:23">
      <c r="A105" s="276"/>
      <c r="B105" s="277"/>
      <c r="C105" s="277"/>
      <c r="D105" s="277"/>
      <c r="E105" s="277"/>
      <c r="F105" s="277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</row>
    <row r="106" spans="1:23">
      <c r="A106" s="276"/>
      <c r="B106" s="277"/>
      <c r="C106" s="277"/>
      <c r="D106" s="277"/>
      <c r="E106" s="277"/>
      <c r="F106" s="277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</row>
    <row r="107" spans="1:23">
      <c r="A107" s="276"/>
      <c r="B107" s="277"/>
      <c r="C107" s="277"/>
      <c r="D107" s="277"/>
      <c r="E107" s="277"/>
      <c r="F107" s="277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</row>
    <row r="108" spans="1:23">
      <c r="A108" s="276"/>
      <c r="B108" s="277"/>
      <c r="C108" s="277"/>
      <c r="D108" s="277"/>
      <c r="E108" s="277"/>
      <c r="F108" s="277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</row>
    <row r="109" spans="1:23">
      <c r="A109" s="276"/>
      <c r="B109" s="277"/>
      <c r="C109" s="277"/>
      <c r="D109" s="277"/>
      <c r="E109" s="277"/>
      <c r="F109" s="277"/>
      <c r="G109" s="278"/>
      <c r="H109" s="278"/>
      <c r="I109" s="278"/>
      <c r="J109" s="278"/>
      <c r="K109" s="278"/>
      <c r="L109" s="278"/>
      <c r="M109" s="278"/>
      <c r="N109" s="278"/>
      <c r="O109" s="278"/>
      <c r="P109" s="278"/>
      <c r="Q109" s="278"/>
      <c r="R109" s="278"/>
      <c r="S109" s="278"/>
      <c r="T109" s="278"/>
      <c r="U109" s="278"/>
      <c r="V109" s="278"/>
      <c r="W109" s="278"/>
    </row>
    <row r="110" spans="1:23">
      <c r="A110" s="276"/>
      <c r="B110" s="277"/>
      <c r="C110" s="277"/>
      <c r="D110" s="277"/>
      <c r="E110" s="277"/>
      <c r="F110" s="277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</row>
    <row r="111" spans="1:23">
      <c r="A111" s="276"/>
      <c r="B111" s="277"/>
      <c r="C111" s="277"/>
      <c r="D111" s="277"/>
      <c r="E111" s="277"/>
      <c r="F111" s="277"/>
      <c r="G111" s="278"/>
      <c r="H111" s="278"/>
      <c r="I111" s="278"/>
      <c r="J111" s="278"/>
      <c r="K111" s="278"/>
      <c r="L111" s="278"/>
      <c r="M111" s="278"/>
      <c r="N111" s="278"/>
      <c r="O111" s="278"/>
      <c r="P111" s="278"/>
      <c r="Q111" s="278"/>
      <c r="R111" s="278"/>
      <c r="S111" s="278"/>
      <c r="T111" s="278"/>
      <c r="U111" s="278"/>
      <c r="V111" s="278"/>
      <c r="W111" s="278"/>
    </row>
    <row r="112" spans="1:23">
      <c r="A112" s="276"/>
      <c r="B112" s="277"/>
      <c r="C112" s="277"/>
      <c r="D112" s="277"/>
      <c r="E112" s="277"/>
      <c r="F112" s="277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8"/>
      <c r="V112" s="278"/>
      <c r="W112" s="278"/>
    </row>
    <row r="113" spans="1:23">
      <c r="A113" s="276"/>
      <c r="B113" s="277"/>
      <c r="C113" s="277"/>
      <c r="D113" s="277"/>
      <c r="E113" s="277"/>
      <c r="F113" s="277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</row>
    <row r="114" spans="1:23">
      <c r="A114" s="276"/>
      <c r="B114" s="277"/>
      <c r="C114" s="277"/>
      <c r="D114" s="277"/>
      <c r="E114" s="277"/>
      <c r="F114" s="277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Q114" s="278"/>
      <c r="R114" s="278"/>
      <c r="S114" s="278"/>
      <c r="T114" s="278"/>
      <c r="U114" s="278"/>
      <c r="V114" s="278"/>
      <c r="W114" s="278"/>
    </row>
    <row r="115" spans="1:23">
      <c r="A115" s="276"/>
      <c r="B115" s="277"/>
      <c r="C115" s="277"/>
      <c r="D115" s="277"/>
      <c r="E115" s="277"/>
      <c r="F115" s="277"/>
      <c r="G115" s="278"/>
      <c r="H115" s="278"/>
      <c r="I115" s="278"/>
      <c r="J115" s="278"/>
      <c r="K115" s="278"/>
      <c r="L115" s="278"/>
      <c r="M115" s="278"/>
      <c r="N115" s="278"/>
      <c r="O115" s="278"/>
      <c r="P115" s="278"/>
      <c r="Q115" s="278"/>
      <c r="R115" s="278"/>
      <c r="S115" s="278"/>
      <c r="T115" s="278"/>
      <c r="U115" s="278"/>
      <c r="V115" s="278"/>
      <c r="W115" s="278"/>
    </row>
    <row r="116" spans="1:23">
      <c r="A116" s="276"/>
      <c r="B116" s="277"/>
      <c r="C116" s="277"/>
      <c r="D116" s="277"/>
      <c r="E116" s="277"/>
      <c r="F116" s="277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</row>
    <row r="117" spans="1:23">
      <c r="A117" s="276"/>
      <c r="B117" s="277"/>
      <c r="C117" s="277"/>
      <c r="D117" s="277"/>
      <c r="E117" s="277"/>
      <c r="F117" s="277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</row>
    <row r="118" spans="1:23">
      <c r="A118" s="276"/>
      <c r="B118" s="277"/>
      <c r="C118" s="277"/>
      <c r="D118" s="277"/>
      <c r="E118" s="277"/>
      <c r="F118" s="277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</row>
    <row r="119" spans="1:23">
      <c r="A119" s="276"/>
      <c r="B119" s="277"/>
      <c r="C119" s="277"/>
      <c r="D119" s="277"/>
      <c r="E119" s="277"/>
      <c r="F119" s="277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</row>
    <row r="120" spans="1:23">
      <c r="A120" s="276"/>
      <c r="B120" s="277"/>
      <c r="C120" s="277"/>
      <c r="D120" s="277"/>
      <c r="E120" s="277"/>
      <c r="F120" s="277"/>
      <c r="G120" s="278"/>
      <c r="H120" s="278"/>
      <c r="I120" s="278"/>
      <c r="J120" s="278"/>
      <c r="K120" s="278"/>
      <c r="L120" s="278"/>
      <c r="M120" s="278"/>
      <c r="N120" s="278"/>
      <c r="O120" s="278"/>
      <c r="P120" s="278"/>
      <c r="Q120" s="278"/>
      <c r="R120" s="278"/>
      <c r="S120" s="278"/>
      <c r="T120" s="278"/>
      <c r="U120" s="278"/>
      <c r="V120" s="278"/>
      <c r="W120" s="278"/>
    </row>
    <row r="121" spans="1:23">
      <c r="A121" s="276"/>
      <c r="B121" s="277"/>
      <c r="C121" s="277"/>
      <c r="D121" s="277"/>
      <c r="E121" s="277"/>
      <c r="F121" s="277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</row>
    <row r="122" spans="1:23">
      <c r="A122" s="276"/>
      <c r="B122" s="277"/>
      <c r="C122" s="277"/>
      <c r="D122" s="277"/>
      <c r="E122" s="277"/>
      <c r="F122" s="277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</row>
    <row r="123" spans="1:23">
      <c r="A123" s="276"/>
      <c r="B123" s="277"/>
      <c r="C123" s="277"/>
      <c r="D123" s="277"/>
      <c r="E123" s="277"/>
      <c r="F123" s="277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</row>
    <row r="124" spans="1:23">
      <c r="A124" s="276"/>
      <c r="B124" s="277"/>
      <c r="C124" s="277"/>
      <c r="D124" s="277"/>
      <c r="E124" s="277"/>
      <c r="F124" s="277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</row>
    <row r="125" spans="1:23">
      <c r="A125" s="276"/>
      <c r="B125" s="277"/>
      <c r="C125" s="277"/>
      <c r="D125" s="277"/>
      <c r="E125" s="277"/>
      <c r="F125" s="277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</row>
    <row r="126" spans="1:23">
      <c r="A126" s="276"/>
      <c r="B126" s="277"/>
      <c r="C126" s="277"/>
      <c r="D126" s="277"/>
      <c r="E126" s="277"/>
      <c r="F126" s="277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</row>
    <row r="127" spans="1:23">
      <c r="A127" s="276"/>
      <c r="B127" s="277"/>
      <c r="C127" s="277"/>
      <c r="D127" s="277"/>
      <c r="E127" s="277"/>
      <c r="F127" s="277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</row>
    <row r="128" spans="1:23">
      <c r="A128" s="276"/>
      <c r="B128" s="277"/>
      <c r="C128" s="277"/>
      <c r="D128" s="277"/>
      <c r="E128" s="277"/>
      <c r="F128" s="277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</row>
    <row r="129" spans="1:23">
      <c r="A129" s="276"/>
      <c r="B129" s="277"/>
      <c r="C129" s="277"/>
      <c r="D129" s="277"/>
      <c r="E129" s="277"/>
      <c r="F129" s="277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</row>
    <row r="130" spans="1:23">
      <c r="A130" s="276"/>
      <c r="B130" s="277"/>
      <c r="C130" s="277"/>
      <c r="D130" s="277"/>
      <c r="E130" s="277"/>
      <c r="F130" s="277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</row>
    <row r="131" spans="1:23">
      <c r="A131" s="276"/>
      <c r="B131" s="277"/>
      <c r="C131" s="277"/>
      <c r="D131" s="277"/>
      <c r="E131" s="277"/>
      <c r="F131" s="277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</row>
    <row r="132" spans="1:23">
      <c r="A132" s="276"/>
      <c r="B132" s="277"/>
      <c r="C132" s="277"/>
      <c r="D132" s="277"/>
      <c r="E132" s="277"/>
      <c r="F132" s="277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</row>
    <row r="133" spans="1:23">
      <c r="A133" s="276"/>
      <c r="B133" s="277"/>
      <c r="C133" s="277"/>
      <c r="D133" s="277"/>
      <c r="E133" s="277"/>
      <c r="F133" s="277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</row>
    <row r="134" spans="1:23">
      <c r="A134" s="276"/>
      <c r="B134" s="277"/>
      <c r="C134" s="277"/>
      <c r="D134" s="277"/>
      <c r="E134" s="277"/>
      <c r="F134" s="277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</row>
    <row r="135" spans="1:23">
      <c r="A135" s="276"/>
      <c r="B135" s="277"/>
      <c r="C135" s="277"/>
      <c r="D135" s="277"/>
      <c r="E135" s="277"/>
      <c r="F135" s="277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</row>
    <row r="136" spans="1:23">
      <c r="A136" s="276"/>
      <c r="B136" s="277"/>
      <c r="C136" s="277"/>
      <c r="D136" s="277"/>
      <c r="E136" s="277"/>
      <c r="F136" s="277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</row>
    <row r="137" spans="1:23">
      <c r="A137" s="276"/>
      <c r="B137" s="277"/>
      <c r="C137" s="277"/>
      <c r="D137" s="277"/>
      <c r="E137" s="277"/>
      <c r="F137" s="277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</row>
    <row r="138" spans="1:23">
      <c r="A138" s="276"/>
      <c r="B138" s="277"/>
      <c r="C138" s="277"/>
      <c r="D138" s="277"/>
      <c r="E138" s="277"/>
      <c r="F138" s="277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</row>
    <row r="139" spans="1:23">
      <c r="A139" s="276"/>
      <c r="B139" s="277"/>
      <c r="C139" s="277"/>
      <c r="D139" s="277"/>
      <c r="E139" s="277"/>
      <c r="F139" s="277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</row>
    <row r="140" spans="1:23">
      <c r="A140" s="276"/>
      <c r="B140" s="277"/>
      <c r="C140" s="277"/>
      <c r="D140" s="277"/>
      <c r="E140" s="277"/>
      <c r="F140" s="277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</row>
    <row r="141" spans="1:23">
      <c r="A141" s="276"/>
      <c r="B141" s="277"/>
      <c r="C141" s="277"/>
      <c r="D141" s="277"/>
      <c r="E141" s="277"/>
      <c r="F141" s="277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</row>
    <row r="142" spans="1:23">
      <c r="A142" s="276"/>
      <c r="B142" s="277"/>
      <c r="C142" s="277"/>
      <c r="D142" s="277"/>
      <c r="E142" s="277"/>
      <c r="F142" s="277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</row>
    <row r="143" spans="1:23">
      <c r="A143" s="276"/>
      <c r="B143" s="277"/>
      <c r="C143" s="277"/>
      <c r="D143" s="277"/>
      <c r="E143" s="277"/>
      <c r="F143" s="277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</row>
    <row r="144" spans="1:23">
      <c r="A144" s="276"/>
      <c r="B144" s="277"/>
      <c r="C144" s="277"/>
      <c r="D144" s="277"/>
      <c r="E144" s="277"/>
      <c r="F144" s="277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</row>
    <row r="145" spans="1:23">
      <c r="A145" s="276"/>
      <c r="B145" s="277"/>
      <c r="C145" s="277"/>
      <c r="D145" s="277"/>
      <c r="E145" s="277"/>
      <c r="F145" s="277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</row>
    <row r="146" spans="1:23">
      <c r="A146" s="276"/>
      <c r="B146" s="277"/>
      <c r="C146" s="277"/>
      <c r="D146" s="277"/>
      <c r="E146" s="277"/>
      <c r="F146" s="277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</row>
    <row r="147" spans="1:23">
      <c r="A147" s="276"/>
      <c r="B147" s="277"/>
      <c r="C147" s="277"/>
      <c r="D147" s="277"/>
      <c r="E147" s="277"/>
      <c r="F147" s="277"/>
      <c r="G147" s="278"/>
      <c r="H147" s="278"/>
      <c r="I147" s="278"/>
      <c r="J147" s="278"/>
      <c r="K147" s="278"/>
      <c r="L147" s="278"/>
      <c r="M147" s="278"/>
      <c r="N147" s="278"/>
      <c r="O147" s="278"/>
      <c r="P147" s="278"/>
      <c r="Q147" s="278"/>
      <c r="R147" s="278"/>
      <c r="S147" s="278"/>
      <c r="T147" s="278"/>
      <c r="U147" s="278"/>
      <c r="V147" s="278"/>
      <c r="W147" s="278"/>
    </row>
    <row r="148" spans="1:23">
      <c r="A148" s="276"/>
      <c r="B148" s="277"/>
      <c r="C148" s="277"/>
      <c r="D148" s="277"/>
      <c r="E148" s="277"/>
      <c r="F148" s="277"/>
      <c r="G148" s="278"/>
      <c r="H148" s="278"/>
      <c r="I148" s="278"/>
      <c r="J148" s="278"/>
      <c r="K148" s="278"/>
      <c r="L148" s="278"/>
      <c r="M148" s="278"/>
      <c r="N148" s="278"/>
      <c r="O148" s="278"/>
      <c r="P148" s="278"/>
      <c r="Q148" s="278"/>
      <c r="R148" s="278"/>
      <c r="S148" s="278"/>
      <c r="T148" s="278"/>
      <c r="U148" s="278"/>
      <c r="V148" s="278"/>
      <c r="W148" s="278"/>
    </row>
    <row r="149" spans="1:23">
      <c r="A149" s="276"/>
      <c r="B149" s="277"/>
      <c r="C149" s="277"/>
      <c r="D149" s="277"/>
      <c r="E149" s="277"/>
      <c r="F149" s="277"/>
      <c r="G149" s="278"/>
      <c r="H149" s="278"/>
      <c r="I149" s="278"/>
      <c r="J149" s="278"/>
      <c r="K149" s="278"/>
      <c r="L149" s="278"/>
      <c r="M149" s="278"/>
      <c r="N149" s="278"/>
      <c r="O149" s="278"/>
      <c r="P149" s="278"/>
      <c r="Q149" s="278"/>
      <c r="R149" s="278"/>
      <c r="S149" s="278"/>
      <c r="T149" s="278"/>
      <c r="U149" s="278"/>
      <c r="V149" s="278"/>
      <c r="W149" s="278"/>
    </row>
    <row r="150" spans="1:23">
      <c r="A150" s="276"/>
      <c r="B150" s="277"/>
      <c r="C150" s="277"/>
      <c r="D150" s="277"/>
      <c r="E150" s="277"/>
      <c r="F150" s="277"/>
      <c r="G150" s="278"/>
      <c r="H150" s="278"/>
      <c r="I150" s="278"/>
      <c r="J150" s="278"/>
      <c r="K150" s="278"/>
      <c r="L150" s="278"/>
      <c r="M150" s="278"/>
      <c r="N150" s="278"/>
      <c r="O150" s="278"/>
      <c r="P150" s="278"/>
      <c r="Q150" s="278"/>
      <c r="R150" s="278"/>
      <c r="S150" s="278"/>
      <c r="T150" s="278"/>
      <c r="U150" s="278"/>
      <c r="V150" s="278"/>
      <c r="W150" s="278"/>
    </row>
    <row r="151" spans="1:23">
      <c r="A151" s="276"/>
      <c r="B151" s="277"/>
      <c r="C151" s="277"/>
      <c r="D151" s="277"/>
      <c r="E151" s="277"/>
      <c r="F151" s="277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</row>
    <row r="152" spans="1:23">
      <c r="A152" s="276"/>
      <c r="B152" s="277"/>
      <c r="C152" s="277"/>
      <c r="D152" s="277"/>
      <c r="E152" s="277"/>
      <c r="F152" s="277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</row>
    <row r="153" spans="1:23">
      <c r="A153" s="276"/>
      <c r="B153" s="277"/>
      <c r="C153" s="277"/>
      <c r="D153" s="277"/>
      <c r="E153" s="277"/>
      <c r="F153" s="277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</row>
    <row r="154" spans="1:23">
      <c r="A154" s="276"/>
      <c r="B154" s="277"/>
      <c r="C154" s="277"/>
      <c r="D154" s="277"/>
      <c r="E154" s="277"/>
      <c r="F154" s="277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</row>
    <row r="155" spans="1:23">
      <c r="A155" s="276"/>
      <c r="B155" s="277"/>
      <c r="C155" s="277"/>
      <c r="D155" s="277"/>
      <c r="E155" s="277"/>
      <c r="F155" s="277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</row>
    <row r="156" spans="1:23">
      <c r="A156" s="276"/>
      <c r="B156" s="277"/>
      <c r="C156" s="277"/>
      <c r="D156" s="277"/>
      <c r="E156" s="277"/>
      <c r="F156" s="277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</row>
    <row r="157" spans="1:23">
      <c r="A157" s="276"/>
      <c r="B157" s="277"/>
      <c r="C157" s="277"/>
      <c r="D157" s="277"/>
      <c r="E157" s="277"/>
      <c r="F157" s="277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</row>
    <row r="158" spans="1:23">
      <c r="A158" s="276"/>
      <c r="B158" s="277"/>
      <c r="C158" s="277"/>
      <c r="D158" s="277"/>
      <c r="E158" s="277"/>
      <c r="F158" s="277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</row>
    <row r="159" spans="1:23">
      <c r="A159" s="276"/>
      <c r="B159" s="277"/>
      <c r="C159" s="277"/>
      <c r="D159" s="277"/>
      <c r="E159" s="277"/>
      <c r="F159" s="277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</row>
    <row r="160" spans="1:23">
      <c r="A160" s="276"/>
      <c r="B160" s="277"/>
      <c r="C160" s="277"/>
      <c r="D160" s="277"/>
      <c r="E160" s="277"/>
      <c r="F160" s="277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</row>
    <row r="161" spans="1:23">
      <c r="A161" s="276"/>
      <c r="B161" s="277"/>
      <c r="C161" s="277"/>
      <c r="D161" s="277"/>
      <c r="E161" s="277"/>
      <c r="F161" s="277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</row>
    <row r="162" spans="1:23">
      <c r="A162" s="276"/>
      <c r="B162" s="277"/>
      <c r="C162" s="277"/>
      <c r="D162" s="277"/>
      <c r="E162" s="277"/>
      <c r="F162" s="277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</row>
    <row r="163" spans="1:23">
      <c r="A163" s="276"/>
      <c r="B163" s="277"/>
      <c r="C163" s="277"/>
      <c r="D163" s="277"/>
      <c r="E163" s="277"/>
      <c r="F163" s="277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</row>
    <row r="164" spans="1:23">
      <c r="A164" s="276"/>
      <c r="B164" s="277"/>
      <c r="C164" s="277"/>
      <c r="D164" s="277"/>
      <c r="E164" s="277"/>
      <c r="F164" s="277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</row>
    <row r="165" spans="1:23">
      <c r="A165" s="276"/>
      <c r="B165" s="277"/>
      <c r="C165" s="277"/>
      <c r="D165" s="277"/>
      <c r="E165" s="277"/>
      <c r="F165" s="277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</row>
    <row r="166" spans="1:23">
      <c r="A166" s="276"/>
      <c r="B166" s="277"/>
      <c r="C166" s="277"/>
      <c r="D166" s="277"/>
      <c r="E166" s="277"/>
      <c r="F166" s="277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</row>
    <row r="167" spans="1:23">
      <c r="A167" s="276"/>
      <c r="B167" s="277"/>
      <c r="C167" s="277"/>
      <c r="D167" s="277"/>
      <c r="E167" s="277"/>
      <c r="F167" s="277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</row>
    <row r="168" spans="1:23">
      <c r="A168" s="276"/>
      <c r="B168" s="277"/>
      <c r="C168" s="277"/>
      <c r="D168" s="277"/>
      <c r="E168" s="277"/>
      <c r="F168" s="277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</row>
    <row r="169" spans="1:23">
      <c r="A169" s="276"/>
      <c r="B169" s="277"/>
      <c r="C169" s="277"/>
      <c r="D169" s="277"/>
      <c r="E169" s="277"/>
      <c r="F169" s="277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</row>
    <row r="170" spans="1:23">
      <c r="A170" s="276"/>
      <c r="B170" s="277"/>
      <c r="C170" s="277"/>
      <c r="D170" s="277"/>
      <c r="E170" s="277"/>
      <c r="F170" s="277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</row>
    <row r="171" spans="1:23">
      <c r="A171" s="276"/>
      <c r="B171" s="277"/>
      <c r="C171" s="277"/>
      <c r="D171" s="277"/>
      <c r="E171" s="277"/>
      <c r="F171" s="277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</row>
    <row r="172" spans="1:23">
      <c r="A172" s="276"/>
      <c r="B172" s="277"/>
      <c r="C172" s="277"/>
      <c r="D172" s="277"/>
      <c r="E172" s="277"/>
      <c r="F172" s="277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</row>
    <row r="173" spans="1:23">
      <c r="A173" s="276"/>
      <c r="B173" s="277"/>
      <c r="C173" s="277"/>
      <c r="D173" s="277"/>
      <c r="E173" s="277"/>
      <c r="F173" s="277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</row>
    <row r="174" spans="1:23">
      <c r="A174" s="276"/>
      <c r="B174" s="277"/>
      <c r="C174" s="277"/>
      <c r="D174" s="277"/>
      <c r="E174" s="277"/>
      <c r="F174" s="277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</row>
    <row r="175" spans="1:23">
      <c r="A175" s="276"/>
      <c r="B175" s="277"/>
      <c r="C175" s="277"/>
      <c r="D175" s="277"/>
      <c r="E175" s="277"/>
      <c r="F175" s="277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</row>
    <row r="176" spans="1:23">
      <c r="A176" s="276"/>
      <c r="B176" s="277"/>
      <c r="C176" s="277"/>
      <c r="D176" s="277"/>
      <c r="E176" s="277"/>
      <c r="F176" s="277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</row>
    <row r="177" spans="1:23">
      <c r="A177" s="276"/>
      <c r="B177" s="277"/>
      <c r="C177" s="277"/>
      <c r="D177" s="277"/>
      <c r="E177" s="277"/>
      <c r="F177" s="277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</row>
    <row r="178" spans="1:23">
      <c r="A178" s="276"/>
      <c r="B178" s="277"/>
      <c r="C178" s="277"/>
      <c r="D178" s="277"/>
      <c r="E178" s="277"/>
      <c r="F178" s="277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78"/>
    </row>
    <row r="179" spans="1:23">
      <c r="A179" s="276"/>
      <c r="B179" s="277"/>
      <c r="C179" s="277"/>
      <c r="D179" s="277"/>
      <c r="E179" s="277"/>
      <c r="F179" s="277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</row>
    <row r="180" spans="1:23">
      <c r="A180" s="276"/>
      <c r="B180" s="277"/>
      <c r="C180" s="277"/>
      <c r="D180" s="277"/>
      <c r="E180" s="277"/>
      <c r="F180" s="277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78"/>
    </row>
    <row r="181" spans="1:23">
      <c r="A181" s="276"/>
      <c r="B181" s="277"/>
      <c r="C181" s="277"/>
      <c r="D181" s="277"/>
      <c r="E181" s="277"/>
      <c r="F181" s="277"/>
      <c r="G181" s="278"/>
      <c r="H181" s="278"/>
      <c r="I181" s="278"/>
      <c r="J181" s="278"/>
      <c r="K181" s="278"/>
      <c r="L181" s="278"/>
      <c r="M181" s="278"/>
      <c r="N181" s="278"/>
      <c r="O181" s="278"/>
      <c r="P181" s="278"/>
      <c r="Q181" s="278"/>
      <c r="R181" s="278"/>
      <c r="S181" s="278"/>
      <c r="T181" s="278"/>
      <c r="U181" s="278"/>
      <c r="V181" s="278"/>
      <c r="W181" s="278"/>
    </row>
    <row r="182" spans="1:23">
      <c r="A182" s="276"/>
      <c r="B182" s="277"/>
      <c r="C182" s="277"/>
      <c r="D182" s="277"/>
      <c r="E182" s="277"/>
      <c r="F182" s="277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</row>
    <row r="183" spans="1:23">
      <c r="A183" s="276"/>
      <c r="B183" s="277"/>
      <c r="C183" s="277"/>
      <c r="D183" s="277"/>
      <c r="E183" s="277"/>
      <c r="F183" s="277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</row>
    <row r="184" spans="1:23">
      <c r="A184" s="276"/>
      <c r="B184" s="277"/>
      <c r="C184" s="277"/>
      <c r="D184" s="277"/>
      <c r="E184" s="277"/>
      <c r="F184" s="277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</row>
    <row r="185" spans="1:23">
      <c r="A185" s="276"/>
      <c r="B185" s="277"/>
      <c r="C185" s="277"/>
      <c r="D185" s="277"/>
      <c r="E185" s="277"/>
      <c r="F185" s="277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</row>
    <row r="186" spans="1:23">
      <c r="A186" s="276"/>
      <c r="B186" s="277"/>
      <c r="C186" s="277"/>
      <c r="D186" s="277"/>
      <c r="E186" s="277"/>
      <c r="F186" s="277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278"/>
      <c r="R186" s="278"/>
      <c r="S186" s="278"/>
      <c r="T186" s="278"/>
      <c r="U186" s="278"/>
      <c r="V186" s="278"/>
      <c r="W186" s="278"/>
    </row>
    <row r="187" spans="1:23">
      <c r="A187" s="276"/>
      <c r="B187" s="277"/>
      <c r="C187" s="277"/>
      <c r="D187" s="277"/>
      <c r="E187" s="277"/>
      <c r="F187" s="277"/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</row>
    <row r="188" spans="1:23">
      <c r="A188" s="276"/>
      <c r="B188" s="277"/>
      <c r="C188" s="277"/>
      <c r="D188" s="277"/>
      <c r="E188" s="277"/>
      <c r="F188" s="277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</row>
    <row r="189" spans="1:23">
      <c r="A189" s="276"/>
      <c r="B189" s="277"/>
      <c r="C189" s="277"/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277"/>
      <c r="V189" s="277"/>
      <c r="W189" s="277"/>
    </row>
    <row r="190" spans="1:23">
      <c r="A190" s="276"/>
      <c r="B190" s="277"/>
      <c r="C190" s="277"/>
      <c r="D190" s="277"/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77"/>
      <c r="W190" s="277"/>
    </row>
    <row r="191" spans="1:23">
      <c r="A191" s="276"/>
      <c r="B191" s="277"/>
      <c r="C191" s="277"/>
      <c r="D191" s="277"/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77"/>
      <c r="U191" s="277"/>
      <c r="V191" s="277"/>
      <c r="W191" s="277"/>
    </row>
    <row r="192" spans="1:23">
      <c r="A192" s="276"/>
      <c r="B192" s="277"/>
      <c r="C192" s="277"/>
      <c r="D192" s="277"/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277"/>
      <c r="V192" s="277"/>
      <c r="W192" s="277"/>
    </row>
    <row r="193" spans="1:23">
      <c r="A193" s="276"/>
      <c r="B193" s="277"/>
      <c r="C193" s="277"/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</row>
    <row r="194" spans="1:23">
      <c r="A194" s="276"/>
      <c r="B194" s="277"/>
      <c r="C194" s="277"/>
      <c r="D194" s="277"/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77"/>
      <c r="U194" s="277"/>
      <c r="V194" s="277"/>
      <c r="W194" s="277"/>
    </row>
  </sheetData>
  <mergeCells count="4">
    <mergeCell ref="A1:A4"/>
    <mergeCell ref="B1:B4"/>
    <mergeCell ref="C1:C2"/>
    <mergeCell ref="W1:W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O11"/>
  <sheetViews>
    <sheetView workbookViewId="0">
      <selection activeCell="A3" sqref="A3"/>
    </sheetView>
  </sheetViews>
  <sheetFormatPr defaultColWidth="9.109375" defaultRowHeight="14.4"/>
  <cols>
    <col min="1" max="1" width="6" style="405" customWidth="1"/>
    <col min="2" max="2" width="27.44140625" style="406" customWidth="1"/>
    <col min="3" max="3" width="10.6640625" style="406" customWidth="1"/>
    <col min="4" max="4" width="10.109375" style="406" customWidth="1"/>
    <col min="5" max="5" width="13.44140625" style="406" customWidth="1"/>
    <col min="6" max="6" width="12.5546875" style="406" customWidth="1"/>
    <col min="7" max="7" width="11" style="406" customWidth="1"/>
    <col min="8" max="16384" width="9.109375" style="406"/>
  </cols>
  <sheetData>
    <row r="1" spans="1:15">
      <c r="F1" s="663"/>
      <c r="G1" s="663"/>
    </row>
    <row r="2" spans="1:15" ht="15.75" customHeight="1">
      <c r="A2" s="664" t="s">
        <v>722</v>
      </c>
      <c r="B2" s="664"/>
      <c r="C2" s="664"/>
      <c r="D2" s="664"/>
      <c r="E2" s="664"/>
      <c r="F2" s="664"/>
      <c r="G2" s="664"/>
      <c r="K2" s="664"/>
      <c r="L2" s="664"/>
      <c r="M2" s="664"/>
      <c r="N2" s="664"/>
      <c r="O2" s="664"/>
    </row>
    <row r="4" spans="1:15" ht="19.5" customHeight="1">
      <c r="A4" s="665" t="s">
        <v>483</v>
      </c>
      <c r="B4" s="665"/>
      <c r="C4" s="665"/>
      <c r="D4" s="665"/>
      <c r="E4" s="665"/>
      <c r="F4" s="665"/>
      <c r="G4" s="665"/>
    </row>
    <row r="6" spans="1:15" ht="15" thickBot="1">
      <c r="G6" s="407" t="s">
        <v>484</v>
      </c>
    </row>
    <row r="7" spans="1:15" ht="17.25" customHeight="1" thickBot="1">
      <c r="A7" s="666" t="s">
        <v>485</v>
      </c>
      <c r="B7" s="668" t="s">
        <v>486</v>
      </c>
      <c r="C7" s="668" t="s">
        <v>487</v>
      </c>
      <c r="D7" s="668" t="s">
        <v>488</v>
      </c>
      <c r="E7" s="670" t="s">
        <v>489</v>
      </c>
      <c r="F7" s="670"/>
      <c r="G7" s="671"/>
    </row>
    <row r="8" spans="1:15" s="410" customFormat="1" ht="57.75" customHeight="1" thickBot="1">
      <c r="A8" s="667"/>
      <c r="B8" s="669"/>
      <c r="C8" s="669"/>
      <c r="D8" s="669"/>
      <c r="E8" s="408" t="s">
        <v>490</v>
      </c>
      <c r="F8" s="408" t="s">
        <v>491</v>
      </c>
      <c r="G8" s="409" t="s">
        <v>492</v>
      </c>
    </row>
    <row r="9" spans="1:15" s="414" customFormat="1" ht="15" customHeight="1" thickBot="1">
      <c r="A9" s="411" t="s">
        <v>7</v>
      </c>
      <c r="B9" s="412" t="s">
        <v>8</v>
      </c>
      <c r="C9" s="412" t="s">
        <v>9</v>
      </c>
      <c r="D9" s="412" t="s">
        <v>237</v>
      </c>
      <c r="E9" s="412" t="s">
        <v>493</v>
      </c>
      <c r="F9" s="412" t="s">
        <v>443</v>
      </c>
      <c r="G9" s="413" t="s">
        <v>444</v>
      </c>
    </row>
    <row r="10" spans="1:15" ht="30.75" customHeight="1" thickBot="1">
      <c r="A10" s="415" t="s">
        <v>184</v>
      </c>
      <c r="B10" s="416" t="s">
        <v>438</v>
      </c>
      <c r="C10" s="417">
        <v>216756091</v>
      </c>
      <c r="D10" s="417"/>
      <c r="E10" s="418">
        <v>216756091</v>
      </c>
      <c r="F10" s="417"/>
      <c r="G10" s="419">
        <v>216756091</v>
      </c>
    </row>
    <row r="11" spans="1:15" ht="15" customHeight="1" thickBot="1">
      <c r="A11" s="661" t="s">
        <v>103</v>
      </c>
      <c r="B11" s="662"/>
      <c r="C11" s="420">
        <f>SUM(C10:C10)</f>
        <v>216756091</v>
      </c>
      <c r="D11" s="420">
        <f>SUM(D10:D10)</f>
        <v>0</v>
      </c>
      <c r="E11" s="420">
        <f>SUM(E10:E10)</f>
        <v>216756091</v>
      </c>
      <c r="F11" s="420">
        <f>SUM(F10:F10)</f>
        <v>0</v>
      </c>
      <c r="G11" s="421">
        <f>SUM(G10:G10)</f>
        <v>216756091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R30"/>
  <sheetViews>
    <sheetView workbookViewId="0">
      <selection activeCell="A4" sqref="A4:I4"/>
    </sheetView>
  </sheetViews>
  <sheetFormatPr defaultColWidth="9.109375" defaultRowHeight="14.4"/>
  <cols>
    <col min="1" max="1" width="4.6640625" style="211" customWidth="1"/>
    <col min="2" max="2" width="31.5546875" style="211" customWidth="1"/>
    <col min="3" max="8" width="11.88671875" style="211" customWidth="1"/>
    <col min="9" max="9" width="13" style="211" customWidth="1"/>
    <col min="10" max="10" width="4.33203125" style="211" customWidth="1"/>
    <col min="11" max="16384" width="9.109375" style="211"/>
  </cols>
  <sheetData>
    <row r="1" spans="1:18">
      <c r="A1" s="175"/>
      <c r="B1" s="175"/>
      <c r="C1" s="175"/>
      <c r="D1" s="175"/>
      <c r="E1" s="685"/>
      <c r="F1" s="685"/>
      <c r="G1" s="685"/>
      <c r="H1" s="685"/>
      <c r="I1" s="685"/>
    </row>
    <row r="2" spans="1:18">
      <c r="A2" s="175"/>
      <c r="B2" s="175"/>
      <c r="C2" s="175"/>
      <c r="D2" s="175"/>
      <c r="E2" s="175"/>
      <c r="F2" s="175"/>
      <c r="G2" s="175"/>
      <c r="H2" s="175"/>
      <c r="I2" s="175"/>
    </row>
    <row r="3" spans="1:18" ht="15.75" customHeight="1">
      <c r="A3" s="686" t="s">
        <v>723</v>
      </c>
      <c r="B3" s="686"/>
      <c r="C3" s="686"/>
      <c r="D3" s="686"/>
      <c r="E3" s="686"/>
      <c r="F3" s="686"/>
      <c r="G3" s="686"/>
      <c r="H3" s="686"/>
      <c r="I3" s="686"/>
      <c r="L3" s="664"/>
      <c r="M3" s="664"/>
      <c r="N3" s="664"/>
      <c r="O3" s="664"/>
      <c r="P3" s="664"/>
      <c r="Q3" s="664"/>
      <c r="R3" s="664"/>
    </row>
    <row r="4" spans="1:18" ht="34.5" customHeight="1">
      <c r="A4" s="687" t="s">
        <v>520</v>
      </c>
      <c r="B4" s="687"/>
      <c r="C4" s="687"/>
      <c r="D4" s="687"/>
      <c r="E4" s="687"/>
      <c r="F4" s="687"/>
      <c r="G4" s="687"/>
      <c r="H4" s="687"/>
      <c r="I4" s="687"/>
      <c r="J4" s="688"/>
    </row>
    <row r="5" spans="1:18" ht="15" thickBot="1">
      <c r="H5" s="689" t="s">
        <v>494</v>
      </c>
      <c r="I5" s="689"/>
      <c r="J5" s="688"/>
    </row>
    <row r="6" spans="1:18" ht="15" thickBot="1">
      <c r="A6" s="690" t="s">
        <v>485</v>
      </c>
      <c r="B6" s="692" t="s">
        <v>495</v>
      </c>
      <c r="C6" s="694" t="s">
        <v>496</v>
      </c>
      <c r="D6" s="696" t="s">
        <v>497</v>
      </c>
      <c r="E6" s="697"/>
      <c r="F6" s="697"/>
      <c r="G6" s="697"/>
      <c r="H6" s="697"/>
      <c r="I6" s="673" t="s">
        <v>498</v>
      </c>
      <c r="J6" s="688"/>
    </row>
    <row r="7" spans="1:18" s="424" customFormat="1" ht="42" customHeight="1" thickBot="1">
      <c r="A7" s="691"/>
      <c r="B7" s="693"/>
      <c r="C7" s="695"/>
      <c r="D7" s="422" t="s">
        <v>499</v>
      </c>
      <c r="E7" s="422" t="s">
        <v>500</v>
      </c>
      <c r="F7" s="422" t="s">
        <v>501</v>
      </c>
      <c r="G7" s="423" t="s">
        <v>502</v>
      </c>
      <c r="H7" s="423" t="s">
        <v>503</v>
      </c>
      <c r="I7" s="674"/>
      <c r="J7" s="688"/>
    </row>
    <row r="8" spans="1:18" s="424" customFormat="1" ht="12" customHeight="1" thickBot="1">
      <c r="A8" s="425" t="s">
        <v>7</v>
      </c>
      <c r="B8" s="426" t="s">
        <v>8</v>
      </c>
      <c r="C8" s="426" t="s">
        <v>9</v>
      </c>
      <c r="D8" s="426" t="s">
        <v>237</v>
      </c>
      <c r="E8" s="426" t="s">
        <v>442</v>
      </c>
      <c r="F8" s="426" t="s">
        <v>443</v>
      </c>
      <c r="G8" s="426" t="s">
        <v>444</v>
      </c>
      <c r="H8" s="426" t="s">
        <v>504</v>
      </c>
      <c r="I8" s="427" t="s">
        <v>505</v>
      </c>
      <c r="J8" s="688"/>
    </row>
    <row r="9" spans="1:18" s="424" customFormat="1" ht="18" customHeight="1">
      <c r="A9" s="675" t="s">
        <v>506</v>
      </c>
      <c r="B9" s="676"/>
      <c r="C9" s="676"/>
      <c r="D9" s="676"/>
      <c r="E9" s="676"/>
      <c r="F9" s="676"/>
      <c r="G9" s="676"/>
      <c r="H9" s="676"/>
      <c r="I9" s="677"/>
      <c r="J9" s="688"/>
    </row>
    <row r="10" spans="1:18" ht="15.9" customHeight="1">
      <c r="A10" s="428" t="s">
        <v>184</v>
      </c>
      <c r="B10" s="429" t="s">
        <v>507</v>
      </c>
      <c r="C10" s="430"/>
      <c r="D10" s="430"/>
      <c r="E10" s="430"/>
      <c r="F10" s="430"/>
      <c r="G10" s="431"/>
      <c r="H10" s="432">
        <f t="shared" ref="H10:H16" si="0">SUM(D10:G10)</f>
        <v>0</v>
      </c>
      <c r="I10" s="433">
        <f t="shared" ref="I10:I16" si="1">C10+H10</f>
        <v>0</v>
      </c>
      <c r="J10" s="688"/>
    </row>
    <row r="11" spans="1:18" ht="20.399999999999999">
      <c r="A11" s="428" t="s">
        <v>185</v>
      </c>
      <c r="B11" s="429" t="s">
        <v>508</v>
      </c>
      <c r="C11" s="430">
        <v>3509</v>
      </c>
      <c r="D11" s="430">
        <v>0</v>
      </c>
      <c r="E11" s="430"/>
      <c r="F11" s="430"/>
      <c r="G11" s="431"/>
      <c r="H11" s="432">
        <f>SUM(D11:G11)</f>
        <v>0</v>
      </c>
      <c r="I11" s="433">
        <f t="shared" si="1"/>
        <v>3509</v>
      </c>
      <c r="J11" s="688"/>
    </row>
    <row r="12" spans="1:18">
      <c r="A12" s="428" t="s">
        <v>186</v>
      </c>
      <c r="B12" s="429" t="s">
        <v>509</v>
      </c>
      <c r="C12" s="430"/>
      <c r="D12" s="430"/>
      <c r="E12" s="430"/>
      <c r="F12" s="430"/>
      <c r="G12" s="431"/>
      <c r="H12" s="432">
        <f t="shared" si="0"/>
        <v>0</v>
      </c>
      <c r="I12" s="433">
        <f t="shared" si="1"/>
        <v>0</v>
      </c>
      <c r="J12" s="688"/>
    </row>
    <row r="13" spans="1:18" ht="15.9" customHeight="1">
      <c r="A13" s="428" t="s">
        <v>187</v>
      </c>
      <c r="B13" s="429" t="s">
        <v>510</v>
      </c>
      <c r="C13" s="430"/>
      <c r="D13" s="430"/>
      <c r="E13" s="430"/>
      <c r="F13" s="430"/>
      <c r="G13" s="431"/>
      <c r="H13" s="432">
        <f t="shared" si="0"/>
        <v>0</v>
      </c>
      <c r="I13" s="433">
        <f t="shared" si="1"/>
        <v>0</v>
      </c>
      <c r="J13" s="688"/>
    </row>
    <row r="14" spans="1:18" ht="20.399999999999999">
      <c r="A14" s="428" t="s">
        <v>188</v>
      </c>
      <c r="B14" s="429" t="s">
        <v>511</v>
      </c>
      <c r="C14" s="430"/>
      <c r="D14" s="430">
        <v>0</v>
      </c>
      <c r="E14" s="430"/>
      <c r="F14" s="430"/>
      <c r="G14" s="431"/>
      <c r="H14" s="432">
        <f t="shared" si="0"/>
        <v>0</v>
      </c>
      <c r="I14" s="433">
        <f t="shared" si="1"/>
        <v>0</v>
      </c>
      <c r="J14" s="688"/>
    </row>
    <row r="15" spans="1:18" ht="15.9" customHeight="1">
      <c r="A15" s="434" t="s">
        <v>189</v>
      </c>
      <c r="B15" s="435" t="s">
        <v>512</v>
      </c>
      <c r="C15" s="436">
        <v>0</v>
      </c>
      <c r="D15" s="436">
        <v>0</v>
      </c>
      <c r="E15" s="436"/>
      <c r="F15" s="436"/>
      <c r="G15" s="437"/>
      <c r="H15" s="432">
        <f t="shared" si="0"/>
        <v>0</v>
      </c>
      <c r="I15" s="433">
        <f t="shared" si="1"/>
        <v>0</v>
      </c>
      <c r="J15" s="688"/>
    </row>
    <row r="16" spans="1:18" ht="15.9" customHeight="1" thickBot="1">
      <c r="A16" s="438" t="s">
        <v>190</v>
      </c>
      <c r="B16" s="439" t="s">
        <v>513</v>
      </c>
      <c r="C16" s="440"/>
      <c r="D16" s="440">
        <v>0</v>
      </c>
      <c r="E16" s="440"/>
      <c r="F16" s="440"/>
      <c r="G16" s="441"/>
      <c r="H16" s="432">
        <f t="shared" si="0"/>
        <v>0</v>
      </c>
      <c r="I16" s="433">
        <f t="shared" si="1"/>
        <v>0</v>
      </c>
      <c r="J16" s="688"/>
    </row>
    <row r="17" spans="1:10" s="445" customFormat="1" ht="13.8" thickBot="1">
      <c r="A17" s="678" t="s">
        <v>514</v>
      </c>
      <c r="B17" s="679"/>
      <c r="C17" s="442">
        <f t="shared" ref="C17:I17" si="2">SUM(C10:C16)</f>
        <v>3509</v>
      </c>
      <c r="D17" s="442">
        <f t="shared" si="2"/>
        <v>0</v>
      </c>
      <c r="E17" s="442">
        <f t="shared" si="2"/>
        <v>0</v>
      </c>
      <c r="F17" s="442">
        <f t="shared" si="2"/>
        <v>0</v>
      </c>
      <c r="G17" s="443">
        <f t="shared" si="2"/>
        <v>0</v>
      </c>
      <c r="H17" s="443">
        <f t="shared" si="2"/>
        <v>0</v>
      </c>
      <c r="I17" s="444">
        <f t="shared" si="2"/>
        <v>3509</v>
      </c>
      <c r="J17" s="688"/>
    </row>
    <row r="18" spans="1:10" s="446" customFormat="1">
      <c r="A18" s="680" t="s">
        <v>515</v>
      </c>
      <c r="B18" s="681"/>
      <c r="C18" s="681"/>
      <c r="D18" s="681"/>
      <c r="E18" s="681"/>
      <c r="F18" s="681"/>
      <c r="G18" s="681"/>
      <c r="H18" s="681"/>
      <c r="I18" s="682"/>
      <c r="J18" s="688"/>
    </row>
    <row r="19" spans="1:10" s="446" customFormat="1">
      <c r="A19" s="428" t="s">
        <v>184</v>
      </c>
      <c r="B19" s="429" t="s">
        <v>516</v>
      </c>
      <c r="C19" s="430">
        <v>0</v>
      </c>
      <c r="D19" s="430"/>
      <c r="E19" s="430"/>
      <c r="F19" s="430"/>
      <c r="G19" s="431"/>
      <c r="H19" s="432">
        <f>SUM(D19:G19)</f>
        <v>0</v>
      </c>
      <c r="I19" s="433">
        <f>C19+H19</f>
        <v>0</v>
      </c>
      <c r="J19" s="688"/>
    </row>
    <row r="20" spans="1:10" ht="15" thickBot="1">
      <c r="A20" s="438" t="s">
        <v>185</v>
      </c>
      <c r="B20" s="439" t="s">
        <v>517</v>
      </c>
      <c r="C20" s="440">
        <v>0</v>
      </c>
      <c r="D20" s="440"/>
      <c r="E20" s="440"/>
      <c r="F20" s="440"/>
      <c r="G20" s="441"/>
      <c r="H20" s="432">
        <f>SUM(D20:G20)</f>
        <v>0</v>
      </c>
      <c r="I20" s="447">
        <f>C20+H20</f>
        <v>0</v>
      </c>
      <c r="J20" s="688"/>
    </row>
    <row r="21" spans="1:10" ht="15" thickBot="1">
      <c r="A21" s="678" t="s">
        <v>518</v>
      </c>
      <c r="B21" s="679"/>
      <c r="C21" s="442">
        <f t="shared" ref="C21:I21" si="3">SUM(C19:C20)</f>
        <v>0</v>
      </c>
      <c r="D21" s="442">
        <f t="shared" si="3"/>
        <v>0</v>
      </c>
      <c r="E21" s="442">
        <f t="shared" si="3"/>
        <v>0</v>
      </c>
      <c r="F21" s="442">
        <f t="shared" si="3"/>
        <v>0</v>
      </c>
      <c r="G21" s="443">
        <f t="shared" si="3"/>
        <v>0</v>
      </c>
      <c r="H21" s="443">
        <f t="shared" si="3"/>
        <v>0</v>
      </c>
      <c r="I21" s="444">
        <f t="shared" si="3"/>
        <v>0</v>
      </c>
      <c r="J21" s="688"/>
    </row>
    <row r="22" spans="1:10" ht="15" thickBot="1">
      <c r="A22" s="683" t="s">
        <v>519</v>
      </c>
      <c r="B22" s="684"/>
      <c r="C22" s="448">
        <f t="shared" ref="C22:I22" si="4">C17+C21</f>
        <v>3509</v>
      </c>
      <c r="D22" s="448">
        <f t="shared" si="4"/>
        <v>0</v>
      </c>
      <c r="E22" s="448">
        <f t="shared" si="4"/>
        <v>0</v>
      </c>
      <c r="F22" s="448">
        <f t="shared" si="4"/>
        <v>0</v>
      </c>
      <c r="G22" s="448">
        <f t="shared" si="4"/>
        <v>0</v>
      </c>
      <c r="H22" s="448">
        <f t="shared" si="4"/>
        <v>0</v>
      </c>
      <c r="I22" s="444">
        <f t="shared" si="4"/>
        <v>3509</v>
      </c>
      <c r="J22" s="688"/>
    </row>
    <row r="30" spans="1:10" ht="15.6">
      <c r="A30" s="672"/>
      <c r="B30" s="672"/>
      <c r="C30" s="672"/>
      <c r="D30" s="672"/>
      <c r="E30" s="672"/>
      <c r="F30" s="672"/>
      <c r="G30" s="672"/>
      <c r="H30" s="672"/>
      <c r="I30" s="672"/>
    </row>
  </sheetData>
  <mergeCells count="17"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  <mergeCell ref="A30:I30"/>
    <mergeCell ref="I6:I7"/>
    <mergeCell ref="A9:I9"/>
    <mergeCell ref="A17:B17"/>
    <mergeCell ref="A18:I18"/>
    <mergeCell ref="A21:B21"/>
    <mergeCell ref="A22:B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2:J43"/>
  <sheetViews>
    <sheetView workbookViewId="0">
      <selection activeCell="A6" sqref="A6:J6"/>
    </sheetView>
  </sheetViews>
  <sheetFormatPr defaultColWidth="9.109375" defaultRowHeight="14.4"/>
  <cols>
    <col min="1" max="1" width="4.109375" style="175" customWidth="1"/>
    <col min="2" max="5" width="9.109375" style="175"/>
    <col min="6" max="6" width="6.44140625" style="175" customWidth="1"/>
    <col min="7" max="8" width="10.6640625" style="175" customWidth="1"/>
    <col min="9" max="9" width="10.88671875" style="175" customWidth="1"/>
    <col min="10" max="10" width="11" style="175" bestFit="1" customWidth="1"/>
    <col min="11" max="16384" width="9.109375" style="175"/>
  </cols>
  <sheetData>
    <row r="2" spans="1:10" ht="13.5" customHeight="1">
      <c r="A2" s="686" t="s">
        <v>724</v>
      </c>
      <c r="B2" s="686"/>
      <c r="C2" s="686"/>
      <c r="D2" s="686"/>
      <c r="E2" s="686"/>
      <c r="F2" s="686"/>
      <c r="G2" s="686"/>
      <c r="H2" s="686"/>
      <c r="I2" s="686"/>
      <c r="J2" s="554"/>
    </row>
    <row r="3" spans="1:10" hidden="1"/>
    <row r="4" spans="1:10" hidden="1"/>
    <row r="5" spans="1:10" hidden="1">
      <c r="A5" s="325"/>
      <c r="B5" s="325"/>
      <c r="C5" s="325"/>
      <c r="D5" s="325"/>
      <c r="E5" s="325"/>
      <c r="F5" s="325"/>
      <c r="G5" s="325"/>
      <c r="H5" s="325"/>
      <c r="I5" s="325"/>
    </row>
    <row r="6" spans="1:10">
      <c r="A6" s="698" t="s">
        <v>549</v>
      </c>
      <c r="B6" s="698"/>
      <c r="C6" s="698"/>
      <c r="D6" s="698"/>
      <c r="E6" s="698"/>
      <c r="F6" s="698"/>
      <c r="G6" s="698"/>
      <c r="H6" s="698"/>
      <c r="I6" s="698"/>
      <c r="J6" s="698"/>
    </row>
    <row r="7" spans="1:10" ht="18.75" customHeight="1" thickBot="1">
      <c r="J7" s="175" t="s">
        <v>521</v>
      </c>
    </row>
    <row r="8" spans="1:10" ht="15" thickBot="1">
      <c r="A8" s="449"/>
      <c r="B8" s="699" t="s">
        <v>7</v>
      </c>
      <c r="C8" s="700"/>
      <c r="D8" s="700"/>
      <c r="E8" s="700"/>
      <c r="F8" s="701"/>
      <c r="G8" s="450" t="s">
        <v>8</v>
      </c>
      <c r="H8" s="450" t="s">
        <v>9</v>
      </c>
      <c r="I8" s="450" t="s">
        <v>237</v>
      </c>
      <c r="J8" s="450" t="s">
        <v>442</v>
      </c>
    </row>
    <row r="9" spans="1:10">
      <c r="A9" s="451" t="s">
        <v>522</v>
      </c>
      <c r="B9" s="452"/>
      <c r="C9" s="453"/>
      <c r="D9" s="453"/>
      <c r="E9" s="453"/>
      <c r="F9" s="454"/>
      <c r="G9" s="455" t="s">
        <v>550</v>
      </c>
      <c r="H9" s="455" t="s">
        <v>523</v>
      </c>
      <c r="I9" s="455" t="s">
        <v>551</v>
      </c>
      <c r="J9" s="455" t="s">
        <v>552</v>
      </c>
    </row>
    <row r="10" spans="1:10" ht="15" thickBot="1">
      <c r="A10" s="456"/>
      <c r="B10" s="457"/>
      <c r="C10" s="458"/>
      <c r="D10" s="458"/>
      <c r="E10" s="458"/>
      <c r="F10" s="459"/>
      <c r="G10" s="460" t="s">
        <v>524</v>
      </c>
      <c r="H10" s="460" t="s">
        <v>525</v>
      </c>
      <c r="I10" s="460" t="s">
        <v>525</v>
      </c>
      <c r="J10" s="460" t="s">
        <v>525</v>
      </c>
    </row>
    <row r="11" spans="1:10">
      <c r="A11" s="461">
        <v>1</v>
      </c>
      <c r="B11" s="462" t="s">
        <v>526</v>
      </c>
      <c r="C11" s="462"/>
      <c r="D11" s="462"/>
      <c r="E11" s="462"/>
      <c r="F11" s="462"/>
      <c r="G11" s="463">
        <f>'1.számú melléklet'!E10</f>
        <v>28149</v>
      </c>
      <c r="H11" s="463">
        <v>19057</v>
      </c>
      <c r="I11" s="463">
        <v>19057</v>
      </c>
      <c r="J11" s="463">
        <v>19057</v>
      </c>
    </row>
    <row r="12" spans="1:10">
      <c r="A12" s="464">
        <v>2</v>
      </c>
      <c r="B12" s="462" t="s">
        <v>527</v>
      </c>
      <c r="C12" s="462"/>
      <c r="D12" s="462"/>
      <c r="E12" s="462"/>
      <c r="F12" s="462"/>
      <c r="G12" s="463">
        <f>'1.számú melléklet'!E12</f>
        <v>16083</v>
      </c>
      <c r="H12" s="463">
        <v>15400</v>
      </c>
      <c r="I12" s="463">
        <v>15400</v>
      </c>
      <c r="J12" s="463">
        <v>15400</v>
      </c>
    </row>
    <row r="13" spans="1:10">
      <c r="A13" s="464">
        <v>3</v>
      </c>
      <c r="B13" s="462" t="s">
        <v>85</v>
      </c>
      <c r="C13" s="462"/>
      <c r="D13" s="462"/>
      <c r="E13" s="462"/>
      <c r="F13" s="462"/>
      <c r="G13" s="463">
        <f>'1.számú melléklet'!E13</f>
        <v>2715</v>
      </c>
      <c r="H13" s="463">
        <v>2500</v>
      </c>
      <c r="I13" s="463">
        <v>2500</v>
      </c>
      <c r="J13" s="463">
        <v>2500</v>
      </c>
    </row>
    <row r="14" spans="1:10">
      <c r="A14" s="464">
        <v>4</v>
      </c>
      <c r="B14" s="462" t="s">
        <v>98</v>
      </c>
      <c r="C14" s="462"/>
      <c r="D14" s="462"/>
      <c r="E14" s="462"/>
      <c r="F14" s="462"/>
      <c r="G14" s="463">
        <f>'1.számú melléklet'!E15</f>
        <v>85790</v>
      </c>
      <c r="H14" s="463">
        <v>83666</v>
      </c>
      <c r="I14" s="463">
        <v>83666</v>
      </c>
      <c r="J14" s="463">
        <v>83666</v>
      </c>
    </row>
    <row r="15" spans="1:10">
      <c r="A15" s="464">
        <v>5</v>
      </c>
      <c r="B15" s="465" t="s">
        <v>528</v>
      </c>
      <c r="C15" s="466"/>
      <c r="D15" s="466"/>
      <c r="E15" s="466"/>
      <c r="F15" s="466"/>
      <c r="G15" s="463">
        <f>'1.számú melléklet'!E16</f>
        <v>3315</v>
      </c>
      <c r="H15" s="463">
        <v>3672</v>
      </c>
      <c r="I15" s="463">
        <v>3672</v>
      </c>
      <c r="J15" s="463">
        <v>3672</v>
      </c>
    </row>
    <row r="16" spans="1:10">
      <c r="A16" s="464">
        <v>6</v>
      </c>
      <c r="B16" s="465" t="s">
        <v>529</v>
      </c>
      <c r="C16" s="466"/>
      <c r="D16" s="466"/>
      <c r="E16" s="466"/>
      <c r="F16" s="466"/>
      <c r="G16" s="463">
        <f>'1.számú melléklet'!E17</f>
        <v>14107</v>
      </c>
      <c r="H16" s="463">
        <v>16595</v>
      </c>
      <c r="I16" s="463">
        <v>16595</v>
      </c>
      <c r="J16" s="463">
        <v>16595</v>
      </c>
    </row>
    <row r="17" spans="1:10">
      <c r="A17" s="464">
        <v>7</v>
      </c>
      <c r="B17" s="465" t="s">
        <v>530</v>
      </c>
      <c r="C17" s="466"/>
      <c r="D17" s="466"/>
      <c r="E17" s="466"/>
      <c r="F17" s="466"/>
      <c r="G17" s="463">
        <v>0</v>
      </c>
      <c r="H17" s="463">
        <v>0</v>
      </c>
      <c r="I17" s="463">
        <v>0</v>
      </c>
      <c r="J17" s="463">
        <v>0</v>
      </c>
    </row>
    <row r="18" spans="1:10">
      <c r="A18" s="464">
        <v>8</v>
      </c>
      <c r="B18" s="465" t="s">
        <v>531</v>
      </c>
      <c r="C18" s="466"/>
      <c r="D18" s="466"/>
      <c r="E18" s="466"/>
      <c r="F18" s="466"/>
      <c r="G18" s="463">
        <v>0</v>
      </c>
      <c r="H18" s="463">
        <v>0</v>
      </c>
      <c r="I18" s="463">
        <v>0</v>
      </c>
      <c r="J18" s="463">
        <v>0</v>
      </c>
    </row>
    <row r="19" spans="1:10">
      <c r="A19" s="464">
        <v>9</v>
      </c>
      <c r="B19" s="465" t="s">
        <v>532</v>
      </c>
      <c r="C19" s="462"/>
      <c r="D19" s="462"/>
      <c r="E19" s="462"/>
      <c r="F19" s="462"/>
      <c r="G19" s="463">
        <f>'1.számú melléklet'!E19</f>
        <v>988</v>
      </c>
      <c r="H19" s="463">
        <v>0</v>
      </c>
      <c r="I19" s="463">
        <v>0</v>
      </c>
      <c r="J19" s="463">
        <v>0</v>
      </c>
    </row>
    <row r="20" spans="1:10" ht="15" thickBot="1">
      <c r="A20" s="464">
        <v>10</v>
      </c>
      <c r="B20" s="462" t="s">
        <v>105</v>
      </c>
      <c r="C20" s="462"/>
      <c r="D20" s="462"/>
      <c r="E20" s="462"/>
      <c r="F20" s="462"/>
      <c r="G20" s="463">
        <v>0</v>
      </c>
      <c r="H20" s="463">
        <v>2000</v>
      </c>
      <c r="I20" s="463">
        <v>4000</v>
      </c>
      <c r="J20" s="463">
        <v>6000</v>
      </c>
    </row>
    <row r="21" spans="1:10" ht="15" thickBot="1">
      <c r="A21" s="467">
        <v>11</v>
      </c>
      <c r="B21" s="468" t="s">
        <v>533</v>
      </c>
      <c r="C21" s="468"/>
      <c r="D21" s="468"/>
      <c r="E21" s="468"/>
      <c r="F21" s="469"/>
      <c r="G21" s="470">
        <f>SUM(G11:G20)</f>
        <v>151147</v>
      </c>
      <c r="H21" s="470">
        <f>SUM(H11:H20)</f>
        <v>142890</v>
      </c>
      <c r="I21" s="470">
        <f>SUM(I11:I20)</f>
        <v>144890</v>
      </c>
      <c r="J21" s="470">
        <f>SUM(J11:J20)</f>
        <v>146890</v>
      </c>
    </row>
    <row r="22" spans="1:10">
      <c r="A22" s="461">
        <v>12</v>
      </c>
      <c r="B22" s="462" t="s">
        <v>534</v>
      </c>
      <c r="C22" s="462"/>
      <c r="D22" s="462"/>
      <c r="E22" s="462"/>
      <c r="F22" s="471"/>
      <c r="G22" s="463">
        <f>'1.számú melléklet'!I10</f>
        <v>35652</v>
      </c>
      <c r="H22" s="463">
        <v>26412</v>
      </c>
      <c r="I22" s="463">
        <v>26412</v>
      </c>
      <c r="J22" s="463">
        <v>26412</v>
      </c>
    </row>
    <row r="23" spans="1:10">
      <c r="A23" s="464">
        <v>13</v>
      </c>
      <c r="B23" s="462" t="s">
        <v>145</v>
      </c>
      <c r="C23" s="462"/>
      <c r="D23" s="462"/>
      <c r="E23" s="462"/>
      <c r="F23" s="471"/>
      <c r="G23" s="463">
        <f>'1.számú melléklet'!I11</f>
        <v>5507</v>
      </c>
      <c r="H23" s="463">
        <v>3924</v>
      </c>
      <c r="I23" s="463">
        <v>3924</v>
      </c>
      <c r="J23" s="463">
        <v>3924</v>
      </c>
    </row>
    <row r="24" spans="1:10">
      <c r="A24" s="464">
        <v>14</v>
      </c>
      <c r="B24" s="462" t="s">
        <v>191</v>
      </c>
      <c r="C24" s="462"/>
      <c r="D24" s="462"/>
      <c r="E24" s="462"/>
      <c r="F24" s="471"/>
      <c r="G24" s="463">
        <f>'1.számú melléklet'!I12</f>
        <v>60578</v>
      </c>
      <c r="H24" s="463">
        <v>25018</v>
      </c>
      <c r="I24" s="463">
        <v>25018</v>
      </c>
      <c r="J24" s="463">
        <v>25018</v>
      </c>
    </row>
    <row r="25" spans="1:10">
      <c r="A25" s="464">
        <v>15</v>
      </c>
      <c r="B25" s="462" t="s">
        <v>535</v>
      </c>
      <c r="C25" s="462"/>
      <c r="D25" s="462"/>
      <c r="E25" s="462"/>
      <c r="F25" s="471"/>
      <c r="G25" s="463">
        <f>'1.számú melléklet'!I14</f>
        <v>58896.841</v>
      </c>
      <c r="H25" s="463">
        <v>60061</v>
      </c>
      <c r="I25" s="463">
        <v>60061</v>
      </c>
      <c r="J25" s="463">
        <v>60061</v>
      </c>
    </row>
    <row r="26" spans="1:10">
      <c r="A26" s="464">
        <v>16</v>
      </c>
      <c r="B26" s="462" t="s">
        <v>536</v>
      </c>
      <c r="C26" s="462"/>
      <c r="D26" s="462"/>
      <c r="E26" s="462"/>
      <c r="F26" s="471"/>
      <c r="G26" s="463">
        <f>'1.számú melléklet'!I15</f>
        <v>5665</v>
      </c>
      <c r="H26" s="463">
        <v>7395</v>
      </c>
      <c r="I26" s="463">
        <v>7395</v>
      </c>
      <c r="J26" s="463">
        <v>7395</v>
      </c>
    </row>
    <row r="27" spans="1:10">
      <c r="A27" s="464">
        <v>17</v>
      </c>
      <c r="B27" s="462" t="s">
        <v>111</v>
      </c>
      <c r="C27" s="462"/>
      <c r="D27" s="462"/>
      <c r="E27" s="462"/>
      <c r="F27" s="471"/>
      <c r="G27" s="463">
        <v>0</v>
      </c>
      <c r="H27" s="463">
        <v>20080</v>
      </c>
      <c r="I27" s="463">
        <v>22080</v>
      </c>
      <c r="J27" s="463">
        <v>24080</v>
      </c>
    </row>
    <row r="28" spans="1:10" ht="15" thickBot="1">
      <c r="A28" s="464">
        <v>18</v>
      </c>
      <c r="B28" s="462" t="s">
        <v>112</v>
      </c>
      <c r="C28" s="462"/>
      <c r="D28" s="462"/>
      <c r="E28" s="462"/>
      <c r="F28" s="471"/>
      <c r="G28" s="463">
        <v>0</v>
      </c>
      <c r="H28" s="463">
        <v>0</v>
      </c>
      <c r="I28" s="463"/>
      <c r="J28" s="463">
        <v>0</v>
      </c>
    </row>
    <row r="29" spans="1:10" ht="15" thickBot="1">
      <c r="A29" s="467">
        <v>19</v>
      </c>
      <c r="B29" s="468" t="s">
        <v>537</v>
      </c>
      <c r="C29" s="472"/>
      <c r="D29" s="472"/>
      <c r="E29" s="472"/>
      <c r="F29" s="473"/>
      <c r="G29" s="470">
        <f>SUM(G22:G28)</f>
        <v>166298.84100000001</v>
      </c>
      <c r="H29" s="470">
        <f>SUM(H22:H28)</f>
        <v>142890</v>
      </c>
      <c r="I29" s="470">
        <f>SUM(I22:I28)</f>
        <v>144890</v>
      </c>
      <c r="J29" s="470">
        <f>SUM(J22:J28)</f>
        <v>146890</v>
      </c>
    </row>
    <row r="30" spans="1:10">
      <c r="A30" s="464">
        <v>20</v>
      </c>
      <c r="B30" s="474" t="s">
        <v>105</v>
      </c>
      <c r="C30" s="462"/>
      <c r="D30" s="462"/>
      <c r="E30" s="462"/>
      <c r="F30" s="471"/>
      <c r="G30" s="463">
        <f>'1.számú melléklet'!E27</f>
        <v>209906</v>
      </c>
      <c r="H30" s="463">
        <v>0</v>
      </c>
      <c r="I30" s="463">
        <v>0</v>
      </c>
      <c r="J30" s="463">
        <v>0</v>
      </c>
    </row>
    <row r="31" spans="1:10" ht="15" thickBot="1">
      <c r="A31" s="464">
        <v>21</v>
      </c>
      <c r="B31" s="474" t="s">
        <v>538</v>
      </c>
      <c r="C31" s="462"/>
      <c r="D31" s="462"/>
      <c r="E31" s="462"/>
      <c r="F31" s="471"/>
      <c r="G31" s="463">
        <f>'1.számú melléklet'!E24</f>
        <v>27743</v>
      </c>
      <c r="H31" s="463">
        <v>0</v>
      </c>
      <c r="I31" s="463">
        <v>0</v>
      </c>
      <c r="J31" s="463">
        <v>0</v>
      </c>
    </row>
    <row r="32" spans="1:10" ht="15" thickBot="1">
      <c r="A32" s="467">
        <v>22</v>
      </c>
      <c r="B32" s="475" t="s">
        <v>539</v>
      </c>
      <c r="C32" s="472"/>
      <c r="D32" s="472"/>
      <c r="E32" s="472"/>
      <c r="F32" s="473"/>
      <c r="G32" s="470">
        <f>SUM(G30:G31)</f>
        <v>237649</v>
      </c>
      <c r="H32" s="470">
        <v>0</v>
      </c>
      <c r="I32" s="470">
        <v>0</v>
      </c>
      <c r="J32" s="470">
        <v>0</v>
      </c>
    </row>
    <row r="33" spans="1:10">
      <c r="A33" s="464">
        <v>23</v>
      </c>
      <c r="B33" s="474" t="s">
        <v>540</v>
      </c>
      <c r="C33" s="462"/>
      <c r="D33" s="462"/>
      <c r="E33" s="462"/>
      <c r="F33" s="471"/>
      <c r="G33" s="463">
        <f>'1.számú melléklet'!I20</f>
        <v>5741</v>
      </c>
      <c r="H33" s="463">
        <v>0</v>
      </c>
      <c r="I33" s="463">
        <v>0</v>
      </c>
      <c r="J33" s="463">
        <v>0</v>
      </c>
    </row>
    <row r="34" spans="1:10" ht="15" thickBot="1">
      <c r="A34" s="464">
        <v>24</v>
      </c>
      <c r="B34" s="474" t="s">
        <v>541</v>
      </c>
      <c r="C34" s="462"/>
      <c r="D34" s="462"/>
      <c r="E34" s="462"/>
      <c r="F34" s="471"/>
      <c r="G34" s="463"/>
      <c r="H34" s="463"/>
      <c r="I34" s="463"/>
      <c r="J34" s="463"/>
    </row>
    <row r="35" spans="1:10" ht="15" thickBot="1">
      <c r="A35" s="467">
        <v>25</v>
      </c>
      <c r="B35" s="475" t="s">
        <v>542</v>
      </c>
      <c r="C35" s="472"/>
      <c r="D35" s="472"/>
      <c r="E35" s="472"/>
      <c r="F35" s="473"/>
      <c r="G35" s="470">
        <f>SUM(G33:G34)</f>
        <v>5741</v>
      </c>
      <c r="H35" s="470">
        <f>SUM(H33:H34)</f>
        <v>0</v>
      </c>
      <c r="I35" s="470">
        <f>SUM(I33:I34)</f>
        <v>0</v>
      </c>
      <c r="J35" s="470">
        <f>SUM(J33:J34)</f>
        <v>0</v>
      </c>
    </row>
    <row r="36" spans="1:10">
      <c r="A36" s="464">
        <v>26</v>
      </c>
      <c r="B36" s="474" t="s">
        <v>543</v>
      </c>
      <c r="C36" s="462"/>
      <c r="D36" s="462"/>
      <c r="E36" s="462"/>
      <c r="F36" s="471"/>
      <c r="G36" s="463">
        <f>G21</f>
        <v>151147</v>
      </c>
      <c r="H36" s="463">
        <f>H21</f>
        <v>142890</v>
      </c>
      <c r="I36" s="463">
        <f>I21</f>
        <v>144890</v>
      </c>
      <c r="J36" s="463">
        <f>J21</f>
        <v>146890</v>
      </c>
    </row>
    <row r="37" spans="1:10" ht="15" thickBot="1">
      <c r="A37" s="464">
        <v>27</v>
      </c>
      <c r="B37" s="474" t="s">
        <v>544</v>
      </c>
      <c r="C37" s="462"/>
      <c r="D37" s="462"/>
      <c r="E37" s="462"/>
      <c r="F37" s="471"/>
      <c r="G37" s="463">
        <f>G32</f>
        <v>237649</v>
      </c>
      <c r="H37" s="463">
        <v>0</v>
      </c>
      <c r="I37" s="463">
        <v>0</v>
      </c>
      <c r="J37" s="463">
        <v>0</v>
      </c>
    </row>
    <row r="38" spans="1:10" ht="15" thickBot="1">
      <c r="A38" s="467">
        <v>28</v>
      </c>
      <c r="B38" s="476" t="s">
        <v>545</v>
      </c>
      <c r="C38" s="477"/>
      <c r="D38" s="477"/>
      <c r="E38" s="477"/>
      <c r="F38" s="478"/>
      <c r="G38" s="479">
        <f>SUM(G36:G37)</f>
        <v>388796</v>
      </c>
      <c r="H38" s="479">
        <f>SUM(H36:H37)</f>
        <v>142890</v>
      </c>
      <c r="I38" s="479">
        <f>SUM(I36:I37)</f>
        <v>144890</v>
      </c>
      <c r="J38" s="479">
        <f>SUM(J36:J37)</f>
        <v>146890</v>
      </c>
    </row>
    <row r="39" spans="1:10">
      <c r="A39" s="464">
        <v>29</v>
      </c>
      <c r="B39" s="474" t="s">
        <v>546</v>
      </c>
      <c r="C39" s="462"/>
      <c r="D39" s="462"/>
      <c r="E39" s="462"/>
      <c r="F39" s="471"/>
      <c r="G39" s="463">
        <f>G29</f>
        <v>166298.84100000001</v>
      </c>
      <c r="H39" s="463">
        <f>H29</f>
        <v>142890</v>
      </c>
      <c r="I39" s="463">
        <f>I29</f>
        <v>144890</v>
      </c>
      <c r="J39" s="463">
        <f>J29</f>
        <v>146890</v>
      </c>
    </row>
    <row r="40" spans="1:10" ht="15" thickBot="1">
      <c r="A40" s="464">
        <v>30</v>
      </c>
      <c r="B40" s="474" t="s">
        <v>547</v>
      </c>
      <c r="C40" s="462"/>
      <c r="D40" s="462"/>
      <c r="E40" s="462"/>
      <c r="F40" s="471"/>
      <c r="G40" s="463">
        <f>G35</f>
        <v>5741</v>
      </c>
      <c r="H40" s="463">
        <f>H35</f>
        <v>0</v>
      </c>
      <c r="I40" s="463">
        <f>I35</f>
        <v>0</v>
      </c>
      <c r="J40" s="463">
        <f>J35</f>
        <v>0</v>
      </c>
    </row>
    <row r="41" spans="1:10" ht="15" thickBot="1">
      <c r="A41" s="467">
        <v>31</v>
      </c>
      <c r="B41" s="476" t="s">
        <v>548</v>
      </c>
      <c r="C41" s="477"/>
      <c r="D41" s="477"/>
      <c r="E41" s="477"/>
      <c r="F41" s="478"/>
      <c r="G41" s="479">
        <f>SUM(G39:G40)</f>
        <v>172039.84100000001</v>
      </c>
      <c r="H41" s="479">
        <f>SUM(H39:H40)</f>
        <v>142890</v>
      </c>
      <c r="I41" s="479">
        <f>SUM(I39:I40)</f>
        <v>144890</v>
      </c>
      <c r="J41" s="479">
        <f>SUM(J39:J40)</f>
        <v>146890</v>
      </c>
    </row>
    <row r="42" spans="1:10">
      <c r="B42" s="466"/>
      <c r="C42" s="466"/>
      <c r="D42" s="466"/>
      <c r="E42" s="466"/>
      <c r="F42" s="466"/>
      <c r="G42" s="466"/>
      <c r="H42" s="466"/>
      <c r="I42" s="466"/>
      <c r="J42" s="466"/>
    </row>
    <row r="43" spans="1:10">
      <c r="B43" s="466"/>
      <c r="C43" s="466"/>
      <c r="D43" s="466"/>
      <c r="E43" s="466"/>
      <c r="F43" s="466"/>
      <c r="G43" s="466"/>
      <c r="H43" s="466"/>
      <c r="I43" s="466"/>
      <c r="J43" s="466"/>
    </row>
  </sheetData>
  <mergeCells count="3">
    <mergeCell ref="A2:J2"/>
    <mergeCell ref="A6:J6"/>
    <mergeCell ref="B8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I100"/>
  <sheetViews>
    <sheetView workbookViewId="0">
      <selection activeCell="A3" sqref="A3:G3"/>
    </sheetView>
  </sheetViews>
  <sheetFormatPr defaultColWidth="9.109375" defaultRowHeight="14.4"/>
  <cols>
    <col min="1" max="1" width="4.6640625" style="480" customWidth="1"/>
    <col min="2" max="2" width="9.109375" style="175"/>
    <col min="3" max="3" width="11.5546875" style="175" customWidth="1"/>
    <col min="4" max="4" width="9.109375" style="175"/>
    <col min="5" max="5" width="18" style="175" customWidth="1"/>
    <col min="6" max="6" width="23.109375" style="175" customWidth="1"/>
    <col min="7" max="7" width="22" style="175" customWidth="1"/>
    <col min="8" max="8" width="10.6640625" style="175" customWidth="1"/>
    <col min="9" max="16384" width="9.109375" style="175"/>
  </cols>
  <sheetData>
    <row r="1" spans="1:8">
      <c r="G1" s="481"/>
      <c r="H1" s="482"/>
    </row>
    <row r="2" spans="1:8">
      <c r="A2" s="698" t="s">
        <v>725</v>
      </c>
      <c r="B2" s="698"/>
      <c r="C2" s="698"/>
      <c r="D2" s="698"/>
      <c r="E2" s="698"/>
      <c r="F2" s="698"/>
      <c r="G2" s="698"/>
      <c r="H2" s="482"/>
    </row>
    <row r="3" spans="1:8">
      <c r="A3" s="737" t="s">
        <v>658</v>
      </c>
      <c r="B3" s="737"/>
      <c r="C3" s="737"/>
      <c r="D3" s="737"/>
      <c r="E3" s="737"/>
      <c r="F3" s="737"/>
      <c r="G3" s="737"/>
      <c r="H3" s="483"/>
    </row>
    <row r="4" spans="1:8" ht="15" thickBot="1">
      <c r="A4" s="710" t="s">
        <v>553</v>
      </c>
      <c r="B4" s="710"/>
      <c r="C4" s="710"/>
      <c r="D4" s="484"/>
      <c r="E4" s="484"/>
      <c r="F4" s="484"/>
      <c r="G4" s="485" t="s">
        <v>554</v>
      </c>
      <c r="H4" s="486"/>
    </row>
    <row r="5" spans="1:8" ht="15.6" thickTop="1" thickBot="1">
      <c r="A5" s="738" t="s">
        <v>555</v>
      </c>
      <c r="B5" s="739" t="s">
        <v>0</v>
      </c>
      <c r="C5" s="739"/>
      <c r="D5" s="739"/>
      <c r="E5" s="739"/>
      <c r="F5" s="740" t="s">
        <v>438</v>
      </c>
      <c r="G5" s="741"/>
      <c r="H5" s="487"/>
    </row>
    <row r="6" spans="1:8" ht="15.6" thickTop="1" thickBot="1">
      <c r="A6" s="738"/>
      <c r="B6" s="739"/>
      <c r="C6" s="739"/>
      <c r="D6" s="739"/>
      <c r="E6" s="739"/>
      <c r="F6" s="488" t="s">
        <v>556</v>
      </c>
      <c r="G6" s="489" t="s">
        <v>557</v>
      </c>
      <c r="H6" s="487"/>
    </row>
    <row r="7" spans="1:8" ht="15" thickTop="1">
      <c r="A7" s="738"/>
      <c r="B7" s="739"/>
      <c r="C7" s="739"/>
      <c r="D7" s="739"/>
      <c r="E7" s="739"/>
      <c r="F7" s="490">
        <v>39083</v>
      </c>
      <c r="G7" s="491">
        <v>42004</v>
      </c>
      <c r="H7" s="492"/>
    </row>
    <row r="8" spans="1:8">
      <c r="A8" s="493" t="s">
        <v>558</v>
      </c>
      <c r="B8" s="702" t="s">
        <v>559</v>
      </c>
      <c r="C8" s="702"/>
      <c r="D8" s="702"/>
      <c r="E8" s="702"/>
      <c r="F8" s="494">
        <f t="shared" ref="F8:G8" si="0">F9+F16+F22+F29</f>
        <v>793888</v>
      </c>
      <c r="G8" s="494">
        <f t="shared" si="0"/>
        <v>776684</v>
      </c>
      <c r="H8" s="492"/>
    </row>
    <row r="9" spans="1:8">
      <c r="A9" s="495" t="s">
        <v>124</v>
      </c>
      <c r="B9" s="704" t="s">
        <v>560</v>
      </c>
      <c r="C9" s="704"/>
      <c r="D9" s="704"/>
      <c r="E9" s="704"/>
      <c r="F9" s="496">
        <f t="shared" ref="F9" si="1">SUM(F10:F15)</f>
        <v>2577</v>
      </c>
      <c r="G9" s="496">
        <f t="shared" ref="G9" si="2">SUM(G10:G15)</f>
        <v>2559</v>
      </c>
      <c r="H9" s="492"/>
    </row>
    <row r="10" spans="1:8">
      <c r="A10" s="497" t="s">
        <v>184</v>
      </c>
      <c r="B10" s="705" t="s">
        <v>561</v>
      </c>
      <c r="C10" s="705"/>
      <c r="D10" s="705"/>
      <c r="E10" s="705"/>
      <c r="F10" s="498"/>
      <c r="G10" s="498"/>
      <c r="H10" s="499"/>
    </row>
    <row r="11" spans="1:8">
      <c r="A11" s="497" t="s">
        <v>185</v>
      </c>
      <c r="B11" s="705" t="s">
        <v>562</v>
      </c>
      <c r="C11" s="705"/>
      <c r="D11" s="705"/>
      <c r="E11" s="705"/>
      <c r="F11" s="498"/>
      <c r="G11" s="498"/>
      <c r="H11" s="499"/>
    </row>
    <row r="12" spans="1:8">
      <c r="A12" s="497" t="s">
        <v>186</v>
      </c>
      <c r="B12" s="705" t="s">
        <v>563</v>
      </c>
      <c r="C12" s="705"/>
      <c r="D12" s="705"/>
      <c r="E12" s="705"/>
      <c r="F12" s="498">
        <v>1630</v>
      </c>
      <c r="G12" s="498">
        <v>1707</v>
      </c>
      <c r="H12" s="499"/>
    </row>
    <row r="13" spans="1:8">
      <c r="A13" s="497" t="s">
        <v>187</v>
      </c>
      <c r="B13" s="705" t="s">
        <v>564</v>
      </c>
      <c r="C13" s="705"/>
      <c r="D13" s="705"/>
      <c r="E13" s="705"/>
      <c r="F13" s="498">
        <v>947</v>
      </c>
      <c r="G13" s="498">
        <v>852</v>
      </c>
      <c r="H13" s="499"/>
    </row>
    <row r="14" spans="1:8">
      <c r="A14" s="497" t="s">
        <v>188</v>
      </c>
      <c r="B14" s="705" t="s">
        <v>565</v>
      </c>
      <c r="C14" s="705"/>
      <c r="D14" s="705"/>
      <c r="E14" s="705"/>
      <c r="F14" s="498"/>
      <c r="G14" s="498"/>
      <c r="H14" s="499"/>
    </row>
    <row r="15" spans="1:8">
      <c r="A15" s="497" t="s">
        <v>189</v>
      </c>
      <c r="B15" s="705" t="s">
        <v>566</v>
      </c>
      <c r="C15" s="705"/>
      <c r="D15" s="705"/>
      <c r="E15" s="705"/>
      <c r="F15" s="498"/>
      <c r="G15" s="498"/>
      <c r="H15" s="499"/>
    </row>
    <row r="16" spans="1:8">
      <c r="A16" s="495" t="s">
        <v>126</v>
      </c>
      <c r="B16" s="704" t="s">
        <v>567</v>
      </c>
      <c r="C16" s="704"/>
      <c r="D16" s="704"/>
      <c r="E16" s="704"/>
      <c r="F16" s="496">
        <f t="shared" ref="F16:G16" si="3">F17+F18+F19+F20+F21</f>
        <v>791268</v>
      </c>
      <c r="G16" s="496">
        <f t="shared" si="3"/>
        <v>774082</v>
      </c>
      <c r="H16" s="499"/>
    </row>
    <row r="17" spans="1:8">
      <c r="A17" s="497" t="s">
        <v>190</v>
      </c>
      <c r="B17" s="705" t="s">
        <v>568</v>
      </c>
      <c r="C17" s="705"/>
      <c r="D17" s="705"/>
      <c r="E17" s="705"/>
      <c r="F17" s="498">
        <v>724003</v>
      </c>
      <c r="G17" s="498">
        <v>706805</v>
      </c>
      <c r="H17" s="499"/>
    </row>
    <row r="18" spans="1:8">
      <c r="A18" s="497" t="s">
        <v>192</v>
      </c>
      <c r="B18" s="705" t="s">
        <v>569</v>
      </c>
      <c r="C18" s="705"/>
      <c r="D18" s="705"/>
      <c r="E18" s="705"/>
      <c r="F18" s="498">
        <v>10972</v>
      </c>
      <c r="G18" s="498">
        <v>6198</v>
      </c>
      <c r="H18" s="499"/>
    </row>
    <row r="19" spans="1:8">
      <c r="A19" s="497" t="s">
        <v>167</v>
      </c>
      <c r="B19" s="705" t="s">
        <v>570</v>
      </c>
      <c r="C19" s="705"/>
      <c r="D19" s="705"/>
      <c r="E19" s="705"/>
      <c r="F19" s="498"/>
      <c r="G19" s="498"/>
      <c r="H19" s="499"/>
    </row>
    <row r="20" spans="1:8">
      <c r="A20" s="497" t="s">
        <v>168</v>
      </c>
      <c r="B20" s="705" t="s">
        <v>571</v>
      </c>
      <c r="C20" s="705"/>
      <c r="D20" s="705"/>
      <c r="E20" s="705"/>
      <c r="F20" s="498">
        <v>56293</v>
      </c>
      <c r="G20" s="498">
        <v>61079</v>
      </c>
      <c r="H20" s="499"/>
    </row>
    <row r="21" spans="1:8">
      <c r="A21" s="497" t="s">
        <v>171</v>
      </c>
      <c r="B21" s="705" t="s">
        <v>572</v>
      </c>
      <c r="C21" s="705"/>
      <c r="D21" s="705"/>
      <c r="E21" s="705"/>
      <c r="F21" s="498">
        <v>0</v>
      </c>
      <c r="G21" s="498">
        <v>0</v>
      </c>
      <c r="H21" s="499"/>
    </row>
    <row r="22" spans="1:8">
      <c r="A22" s="495" t="s">
        <v>573</v>
      </c>
      <c r="B22" s="704" t="s">
        <v>574</v>
      </c>
      <c r="C22" s="704"/>
      <c r="D22" s="704"/>
      <c r="E22" s="704"/>
      <c r="F22" s="496">
        <f t="shared" ref="F22" si="4">SUM(F23:F28)</f>
        <v>43</v>
      </c>
      <c r="G22" s="496">
        <f t="shared" ref="G22" si="5">SUM(G23:G28)</f>
        <v>43</v>
      </c>
      <c r="H22" s="499"/>
    </row>
    <row r="23" spans="1:8">
      <c r="A23" s="497" t="s">
        <v>184</v>
      </c>
      <c r="B23" s="705" t="s">
        <v>575</v>
      </c>
      <c r="C23" s="705"/>
      <c r="D23" s="705"/>
      <c r="E23" s="705"/>
      <c r="F23" s="498">
        <v>43</v>
      </c>
      <c r="G23" s="498">
        <v>43</v>
      </c>
      <c r="H23" s="499"/>
    </row>
    <row r="24" spans="1:8">
      <c r="A24" s="497" t="s">
        <v>185</v>
      </c>
      <c r="B24" s="705" t="s">
        <v>576</v>
      </c>
      <c r="C24" s="705"/>
      <c r="D24" s="705"/>
      <c r="E24" s="705"/>
      <c r="F24" s="500"/>
      <c r="G24" s="500"/>
      <c r="H24" s="499"/>
    </row>
    <row r="25" spans="1:8">
      <c r="A25" s="497" t="s">
        <v>186</v>
      </c>
      <c r="B25" s="705" t="s">
        <v>577</v>
      </c>
      <c r="C25" s="705"/>
      <c r="D25" s="705"/>
      <c r="E25" s="705"/>
      <c r="F25" s="500"/>
      <c r="G25" s="500"/>
      <c r="H25" s="499"/>
    </row>
    <row r="26" spans="1:8">
      <c r="A26" s="497" t="s">
        <v>187</v>
      </c>
      <c r="B26" s="705" t="s">
        <v>578</v>
      </c>
      <c r="C26" s="705"/>
      <c r="D26" s="705"/>
      <c r="E26" s="705"/>
      <c r="F26" s="500"/>
      <c r="G26" s="500"/>
      <c r="H26" s="499"/>
    </row>
    <row r="27" spans="1:8">
      <c r="A27" s="497" t="s">
        <v>188</v>
      </c>
      <c r="B27" s="705" t="s">
        <v>579</v>
      </c>
      <c r="C27" s="705"/>
      <c r="D27" s="705"/>
      <c r="E27" s="705"/>
      <c r="F27" s="500"/>
      <c r="G27" s="500"/>
      <c r="H27" s="499"/>
    </row>
    <row r="28" spans="1:8">
      <c r="A28" s="497" t="s">
        <v>189</v>
      </c>
      <c r="B28" s="705" t="s">
        <v>580</v>
      </c>
      <c r="C28" s="705"/>
      <c r="D28" s="705"/>
      <c r="E28" s="705"/>
      <c r="F28" s="500"/>
      <c r="G28" s="500"/>
      <c r="H28" s="499"/>
    </row>
    <row r="29" spans="1:8">
      <c r="A29" s="729" t="s">
        <v>581</v>
      </c>
      <c r="B29" s="731" t="s">
        <v>582</v>
      </c>
      <c r="C29" s="732"/>
      <c r="D29" s="732"/>
      <c r="E29" s="733"/>
      <c r="F29" s="724">
        <f t="shared" ref="F29:G29" si="6">SUM(F31:F35)</f>
        <v>0</v>
      </c>
      <c r="G29" s="724">
        <f t="shared" si="6"/>
        <v>0</v>
      </c>
      <c r="H29" s="499"/>
    </row>
    <row r="30" spans="1:8">
      <c r="A30" s="730"/>
      <c r="B30" s="734"/>
      <c r="C30" s="735"/>
      <c r="D30" s="735"/>
      <c r="E30" s="736"/>
      <c r="F30" s="725"/>
      <c r="G30" s="725"/>
      <c r="H30" s="499"/>
    </row>
    <row r="31" spans="1:8">
      <c r="A31" s="497" t="s">
        <v>184</v>
      </c>
      <c r="B31" s="705" t="s">
        <v>583</v>
      </c>
      <c r="C31" s="705"/>
      <c r="D31" s="705"/>
      <c r="E31" s="705"/>
      <c r="F31" s="501"/>
      <c r="G31" s="501"/>
      <c r="H31" s="499"/>
    </row>
    <row r="32" spans="1:8">
      <c r="A32" s="497" t="s">
        <v>185</v>
      </c>
      <c r="B32" s="705" t="s">
        <v>584</v>
      </c>
      <c r="C32" s="705"/>
      <c r="D32" s="705"/>
      <c r="E32" s="705"/>
      <c r="F32" s="501"/>
      <c r="G32" s="501"/>
      <c r="H32" s="502"/>
    </row>
    <row r="33" spans="1:8">
      <c r="A33" s="497" t="s">
        <v>186</v>
      </c>
      <c r="B33" s="706" t="s">
        <v>585</v>
      </c>
      <c r="C33" s="707"/>
      <c r="D33" s="707"/>
      <c r="E33" s="708"/>
      <c r="F33" s="501"/>
      <c r="G33" s="501"/>
      <c r="H33" s="502"/>
    </row>
    <row r="34" spans="1:8">
      <c r="A34" s="497" t="s">
        <v>187</v>
      </c>
      <c r="B34" s="706" t="s">
        <v>586</v>
      </c>
      <c r="C34" s="707"/>
      <c r="D34" s="707"/>
      <c r="E34" s="708"/>
      <c r="F34" s="501"/>
      <c r="G34" s="501"/>
      <c r="H34" s="502"/>
    </row>
    <row r="35" spans="1:8">
      <c r="A35" s="503" t="s">
        <v>188</v>
      </c>
      <c r="B35" s="726" t="s">
        <v>587</v>
      </c>
      <c r="C35" s="727"/>
      <c r="D35" s="727"/>
      <c r="E35" s="728"/>
      <c r="F35" s="504"/>
      <c r="G35" s="504"/>
      <c r="H35" s="502"/>
    </row>
    <row r="36" spans="1:8">
      <c r="A36" s="493" t="s">
        <v>588</v>
      </c>
      <c r="B36" s="702" t="s">
        <v>589</v>
      </c>
      <c r="C36" s="702"/>
      <c r="D36" s="702"/>
      <c r="E36" s="702"/>
      <c r="F36" s="505">
        <f t="shared" ref="F36:G36" si="7">F37+F44</f>
        <v>278</v>
      </c>
      <c r="G36" s="505">
        <f t="shared" si="7"/>
        <v>278</v>
      </c>
      <c r="H36" s="502"/>
    </row>
    <row r="37" spans="1:8">
      <c r="A37" s="495" t="s">
        <v>124</v>
      </c>
      <c r="B37" s="704" t="s">
        <v>590</v>
      </c>
      <c r="C37" s="704"/>
      <c r="D37" s="704"/>
      <c r="E37" s="704"/>
      <c r="F37" s="496">
        <f t="shared" ref="F37:G37" si="8">SUM(F38:F42)</f>
        <v>278</v>
      </c>
      <c r="G37" s="496">
        <f t="shared" si="8"/>
        <v>278</v>
      </c>
      <c r="H37" s="502"/>
    </row>
    <row r="38" spans="1:8">
      <c r="A38" s="497" t="s">
        <v>184</v>
      </c>
      <c r="B38" s="705" t="s">
        <v>591</v>
      </c>
      <c r="C38" s="705"/>
      <c r="D38" s="705"/>
      <c r="E38" s="705"/>
      <c r="F38" s="498">
        <v>0</v>
      </c>
      <c r="G38" s="498">
        <v>0</v>
      </c>
      <c r="H38" s="502"/>
    </row>
    <row r="39" spans="1:8">
      <c r="A39" s="497" t="s">
        <v>185</v>
      </c>
      <c r="B39" s="705" t="s">
        <v>592</v>
      </c>
      <c r="C39" s="705"/>
      <c r="D39" s="705"/>
      <c r="E39" s="705"/>
      <c r="F39" s="500"/>
      <c r="G39" s="500"/>
      <c r="H39" s="502"/>
    </row>
    <row r="40" spans="1:8">
      <c r="A40" s="497" t="s">
        <v>186</v>
      </c>
      <c r="B40" s="705" t="s">
        <v>593</v>
      </c>
      <c r="C40" s="705"/>
      <c r="D40" s="705"/>
      <c r="E40" s="705"/>
      <c r="F40" s="500"/>
      <c r="G40" s="500"/>
      <c r="H40" s="502"/>
    </row>
    <row r="41" spans="1:8">
      <c r="A41" s="497" t="s">
        <v>187</v>
      </c>
      <c r="B41" s="705" t="s">
        <v>594</v>
      </c>
      <c r="C41" s="705"/>
      <c r="D41" s="705"/>
      <c r="E41" s="705"/>
      <c r="F41" s="498">
        <v>278</v>
      </c>
      <c r="G41" s="498">
        <v>278</v>
      </c>
      <c r="H41" s="502"/>
    </row>
    <row r="42" spans="1:8" ht="24.6" customHeight="1">
      <c r="A42" s="503" t="s">
        <v>188</v>
      </c>
      <c r="B42" s="723" t="s">
        <v>595</v>
      </c>
      <c r="C42" s="723"/>
      <c r="D42" s="723"/>
      <c r="E42" s="723"/>
      <c r="F42" s="506"/>
      <c r="G42" s="506"/>
      <c r="H42" s="502"/>
    </row>
    <row r="43" spans="1:8" ht="15" thickBot="1">
      <c r="A43" s="507"/>
      <c r="B43" s="527"/>
      <c r="C43" s="527"/>
      <c r="D43" s="527"/>
      <c r="E43" s="527"/>
      <c r="F43" s="508"/>
      <c r="G43" s="508"/>
      <c r="H43" s="23"/>
    </row>
    <row r="44" spans="1:8" ht="15" thickTop="1">
      <c r="A44" s="495" t="s">
        <v>126</v>
      </c>
      <c r="B44" s="704" t="s">
        <v>596</v>
      </c>
      <c r="C44" s="704"/>
      <c r="D44" s="704"/>
      <c r="E44" s="704"/>
      <c r="F44" s="509">
        <f t="shared" ref="F44:G44" si="9">SUM(F45:F46)</f>
        <v>0</v>
      </c>
      <c r="G44" s="509">
        <f t="shared" si="9"/>
        <v>0</v>
      </c>
      <c r="H44" s="502"/>
    </row>
    <row r="45" spans="1:8">
      <c r="A45" s="497" t="s">
        <v>184</v>
      </c>
      <c r="B45" s="705" t="s">
        <v>597</v>
      </c>
      <c r="C45" s="705"/>
      <c r="D45" s="705"/>
      <c r="E45" s="705"/>
      <c r="F45" s="501"/>
      <c r="G45" s="501"/>
      <c r="H45" s="502"/>
    </row>
    <row r="46" spans="1:8">
      <c r="A46" s="497" t="s">
        <v>185</v>
      </c>
      <c r="B46" s="705" t="s">
        <v>598</v>
      </c>
      <c r="C46" s="705"/>
      <c r="D46" s="705"/>
      <c r="E46" s="705"/>
      <c r="F46" s="501"/>
      <c r="G46" s="501"/>
      <c r="H46" s="502"/>
    </row>
    <row r="47" spans="1:8">
      <c r="A47" s="493" t="s">
        <v>599</v>
      </c>
      <c r="B47" s="702" t="s">
        <v>600</v>
      </c>
      <c r="C47" s="702"/>
      <c r="D47" s="702"/>
      <c r="E47" s="702"/>
      <c r="F47" s="509">
        <f t="shared" ref="F47:G47" si="10">SUM(F48:F51)</f>
        <v>205876</v>
      </c>
      <c r="G47" s="509">
        <f t="shared" si="10"/>
        <v>215918</v>
      </c>
      <c r="H47" s="502"/>
    </row>
    <row r="48" spans="1:8">
      <c r="A48" s="497" t="s">
        <v>184</v>
      </c>
      <c r="B48" s="705" t="s">
        <v>601</v>
      </c>
      <c r="C48" s="705"/>
      <c r="D48" s="705"/>
      <c r="E48" s="705"/>
      <c r="F48" s="498">
        <v>0</v>
      </c>
      <c r="G48" s="498">
        <v>0</v>
      </c>
      <c r="H48" s="502"/>
    </row>
    <row r="49" spans="1:8">
      <c r="A49" s="497" t="s">
        <v>185</v>
      </c>
      <c r="B49" s="705" t="s">
        <v>602</v>
      </c>
      <c r="C49" s="705"/>
      <c r="D49" s="705"/>
      <c r="E49" s="705"/>
      <c r="F49" s="498">
        <v>114</v>
      </c>
      <c r="G49" s="498">
        <v>70</v>
      </c>
      <c r="H49" s="502"/>
    </row>
    <row r="50" spans="1:8">
      <c r="A50" s="497" t="s">
        <v>186</v>
      </c>
      <c r="B50" s="706" t="s">
        <v>603</v>
      </c>
      <c r="C50" s="707"/>
      <c r="D50" s="707"/>
      <c r="E50" s="708"/>
      <c r="F50" s="498">
        <v>141</v>
      </c>
      <c r="G50" s="498">
        <v>141</v>
      </c>
      <c r="H50" s="502"/>
    </row>
    <row r="51" spans="1:8">
      <c r="A51" s="497" t="s">
        <v>187</v>
      </c>
      <c r="B51" s="706" t="s">
        <v>604</v>
      </c>
      <c r="C51" s="707"/>
      <c r="D51" s="707"/>
      <c r="E51" s="708"/>
      <c r="F51" s="498">
        <v>205621</v>
      </c>
      <c r="G51" s="498">
        <v>215707</v>
      </c>
      <c r="H51" s="502"/>
    </row>
    <row r="52" spans="1:8">
      <c r="A52" s="497" t="s">
        <v>188</v>
      </c>
      <c r="B52" s="706" t="s">
        <v>605</v>
      </c>
      <c r="C52" s="707"/>
      <c r="D52" s="707"/>
      <c r="E52" s="708"/>
      <c r="F52" s="498"/>
      <c r="G52" s="498"/>
      <c r="H52" s="510"/>
    </row>
    <row r="53" spans="1:8">
      <c r="A53" s="511" t="s">
        <v>606</v>
      </c>
      <c r="B53" s="702" t="s">
        <v>607</v>
      </c>
      <c r="C53" s="702"/>
      <c r="D53" s="702"/>
      <c r="E53" s="702"/>
      <c r="F53" s="512">
        <f t="shared" ref="F53:G53" si="11">F54+F63+F64</f>
        <v>9469</v>
      </c>
      <c r="G53" s="512">
        <f t="shared" si="11"/>
        <v>14620</v>
      </c>
      <c r="H53" s="510"/>
    </row>
    <row r="54" spans="1:8">
      <c r="A54" s="511" t="s">
        <v>124</v>
      </c>
      <c r="B54" s="717" t="s">
        <v>608</v>
      </c>
      <c r="C54" s="717"/>
      <c r="D54" s="717"/>
      <c r="E54" s="717"/>
      <c r="F54" s="513">
        <f t="shared" ref="F54" si="12">SUM(F55:F62)</f>
        <v>9269</v>
      </c>
      <c r="G54" s="513">
        <f t="shared" ref="G54" si="13">SUM(G55:G62)</f>
        <v>14114</v>
      </c>
      <c r="H54" s="510"/>
    </row>
    <row r="55" spans="1:8">
      <c r="A55" s="514" t="s">
        <v>184</v>
      </c>
      <c r="B55" s="713" t="s">
        <v>609</v>
      </c>
      <c r="C55" s="713"/>
      <c r="D55" s="713"/>
      <c r="E55" s="713"/>
      <c r="F55" s="515">
        <v>0</v>
      </c>
      <c r="G55" s="515">
        <v>0</v>
      </c>
      <c r="H55" s="510"/>
    </row>
    <row r="56" spans="1:8">
      <c r="A56" s="514" t="s">
        <v>185</v>
      </c>
      <c r="B56" s="713" t="s">
        <v>610</v>
      </c>
      <c r="C56" s="713"/>
      <c r="D56" s="713"/>
      <c r="E56" s="713"/>
      <c r="F56" s="516"/>
      <c r="G56" s="516"/>
      <c r="H56" s="510"/>
    </row>
    <row r="57" spans="1:8">
      <c r="A57" s="514" t="s">
        <v>186</v>
      </c>
      <c r="B57" s="713" t="s">
        <v>611</v>
      </c>
      <c r="C57" s="713"/>
      <c r="D57" s="713"/>
      <c r="E57" s="713"/>
      <c r="F57" s="498">
        <v>1781</v>
      </c>
      <c r="G57" s="498">
        <v>1888</v>
      </c>
      <c r="H57" s="502"/>
    </row>
    <row r="58" spans="1:8">
      <c r="A58" s="514" t="s">
        <v>187</v>
      </c>
      <c r="B58" s="713" t="s">
        <v>612</v>
      </c>
      <c r="C58" s="713"/>
      <c r="D58" s="713"/>
      <c r="E58" s="713"/>
      <c r="F58" s="498">
        <v>4906</v>
      </c>
      <c r="G58" s="498">
        <v>9644</v>
      </c>
      <c r="H58" s="502"/>
    </row>
    <row r="59" spans="1:8">
      <c r="A59" s="514" t="s">
        <v>188</v>
      </c>
      <c r="B59" s="713" t="s">
        <v>613</v>
      </c>
      <c r="C59" s="713"/>
      <c r="D59" s="713"/>
      <c r="E59" s="713"/>
      <c r="F59" s="517">
        <v>0</v>
      </c>
      <c r="G59" s="517">
        <v>0</v>
      </c>
      <c r="H59" s="502"/>
    </row>
    <row r="60" spans="1:8">
      <c r="A60" s="514" t="s">
        <v>189</v>
      </c>
      <c r="B60" s="713" t="s">
        <v>614</v>
      </c>
      <c r="C60" s="713"/>
      <c r="D60" s="713"/>
      <c r="E60" s="713"/>
      <c r="F60" s="498">
        <v>1082</v>
      </c>
      <c r="G60" s="498">
        <v>1082</v>
      </c>
      <c r="H60" s="502"/>
    </row>
    <row r="61" spans="1:8">
      <c r="A61" s="514" t="s">
        <v>190</v>
      </c>
      <c r="B61" s="713" t="s">
        <v>615</v>
      </c>
      <c r="C61" s="713"/>
      <c r="D61" s="713"/>
      <c r="E61" s="713"/>
      <c r="F61" s="498">
        <v>1500</v>
      </c>
      <c r="G61" s="498">
        <v>1500</v>
      </c>
      <c r="H61" s="502"/>
    </row>
    <row r="62" spans="1:8">
      <c r="A62" s="514" t="s">
        <v>192</v>
      </c>
      <c r="B62" s="714" t="s">
        <v>616</v>
      </c>
      <c r="C62" s="715"/>
      <c r="D62" s="715"/>
      <c r="E62" s="716"/>
      <c r="F62" s="498"/>
      <c r="G62" s="498"/>
      <c r="H62" s="502"/>
    </row>
    <row r="63" spans="1:8">
      <c r="A63" s="511" t="s">
        <v>126</v>
      </c>
      <c r="B63" s="717" t="s">
        <v>617</v>
      </c>
      <c r="C63" s="717"/>
      <c r="D63" s="717"/>
      <c r="E63" s="717"/>
      <c r="F63" s="518">
        <v>0</v>
      </c>
      <c r="G63" s="518">
        <v>0</v>
      </c>
      <c r="H63" s="502"/>
    </row>
    <row r="64" spans="1:8">
      <c r="A64" s="511" t="s">
        <v>573</v>
      </c>
      <c r="B64" s="718" t="s">
        <v>618</v>
      </c>
      <c r="C64" s="719"/>
      <c r="D64" s="719"/>
      <c r="E64" s="720"/>
      <c r="F64" s="518">
        <f>SUM(F65:F66)</f>
        <v>200</v>
      </c>
      <c r="G64" s="518">
        <f>SUM(G65:G66)</f>
        <v>506</v>
      </c>
      <c r="H64" s="502"/>
    </row>
    <row r="65" spans="1:8">
      <c r="A65" s="514" t="s">
        <v>184</v>
      </c>
      <c r="B65" s="714" t="s">
        <v>619</v>
      </c>
      <c r="C65" s="721"/>
      <c r="D65" s="721"/>
      <c r="E65" s="722"/>
      <c r="F65" s="498">
        <v>0</v>
      </c>
      <c r="G65" s="498">
        <v>306</v>
      </c>
      <c r="H65" s="502"/>
    </row>
    <row r="66" spans="1:8">
      <c r="A66" s="514" t="s">
        <v>187</v>
      </c>
      <c r="B66" s="714" t="s">
        <v>620</v>
      </c>
      <c r="C66" s="721"/>
      <c r="D66" s="721"/>
      <c r="E66" s="722"/>
      <c r="F66" s="498">
        <v>200</v>
      </c>
      <c r="G66" s="498">
        <v>200</v>
      </c>
      <c r="H66" s="502"/>
    </row>
    <row r="67" spans="1:8">
      <c r="A67" s="493" t="s">
        <v>621</v>
      </c>
      <c r="B67" s="702" t="s">
        <v>622</v>
      </c>
      <c r="C67" s="702"/>
      <c r="D67" s="702"/>
      <c r="E67" s="702"/>
      <c r="F67" s="509">
        <v>1277</v>
      </c>
      <c r="G67" s="509">
        <v>0</v>
      </c>
      <c r="H67" s="502"/>
    </row>
    <row r="68" spans="1:8">
      <c r="A68" s="493" t="s">
        <v>623</v>
      </c>
      <c r="B68" s="702" t="s">
        <v>624</v>
      </c>
      <c r="C68" s="702"/>
      <c r="D68" s="702"/>
      <c r="E68" s="702"/>
      <c r="F68" s="518">
        <v>0</v>
      </c>
      <c r="G68" s="518">
        <v>0</v>
      </c>
      <c r="H68" s="502"/>
    </row>
    <row r="69" spans="1:8" ht="15" thickBot="1">
      <c r="A69" s="519"/>
      <c r="B69" s="703" t="s">
        <v>625</v>
      </c>
      <c r="C69" s="703"/>
      <c r="D69" s="703"/>
      <c r="E69" s="703"/>
      <c r="F69" s="520">
        <f t="shared" ref="F69:G69" si="14">F8+F36+F47+F53+F67+F68</f>
        <v>1010788</v>
      </c>
      <c r="G69" s="520">
        <f t="shared" si="14"/>
        <v>1007500</v>
      </c>
      <c r="H69" s="502"/>
    </row>
    <row r="70" spans="1:8" ht="15.6" thickTop="1" thickBot="1">
      <c r="A70" s="710" t="s">
        <v>626</v>
      </c>
      <c r="B70" s="710"/>
      <c r="C70" s="710"/>
      <c r="D70" s="484"/>
      <c r="E70" s="484"/>
      <c r="F70" s="484"/>
      <c r="G70" s="484"/>
      <c r="H70" s="486"/>
    </row>
    <row r="71" spans="1:8" ht="15.6" thickTop="1" thickBot="1">
      <c r="A71" s="711" t="s">
        <v>555</v>
      </c>
      <c r="B71" s="712" t="s">
        <v>0</v>
      </c>
      <c r="C71" s="712"/>
      <c r="D71" s="712"/>
      <c r="E71" s="712"/>
      <c r="F71" s="488" t="s">
        <v>556</v>
      </c>
      <c r="G71" s="489" t="s">
        <v>557</v>
      </c>
      <c r="H71" s="487"/>
    </row>
    <row r="72" spans="1:8" ht="15" thickTop="1">
      <c r="A72" s="711"/>
      <c r="B72" s="712"/>
      <c r="C72" s="712"/>
      <c r="D72" s="712"/>
      <c r="E72" s="712"/>
      <c r="F72" s="490">
        <v>39083</v>
      </c>
      <c r="G72" s="491">
        <v>42004</v>
      </c>
      <c r="H72" s="492"/>
    </row>
    <row r="73" spans="1:8">
      <c r="A73" s="493" t="s">
        <v>627</v>
      </c>
      <c r="B73" s="702" t="s">
        <v>628</v>
      </c>
      <c r="C73" s="702"/>
      <c r="D73" s="702"/>
      <c r="E73" s="702"/>
      <c r="F73" s="494">
        <f t="shared" ref="F73" si="15">SUM(F74:F79)</f>
        <v>568763</v>
      </c>
      <c r="G73" s="494">
        <f t="shared" ref="G73" si="16">SUM(G74:G79)</f>
        <v>564201</v>
      </c>
      <c r="H73" s="492"/>
    </row>
    <row r="74" spans="1:8">
      <c r="A74" s="497" t="s">
        <v>124</v>
      </c>
      <c r="B74" s="705" t="s">
        <v>629</v>
      </c>
      <c r="C74" s="705"/>
      <c r="D74" s="705"/>
      <c r="E74" s="705"/>
      <c r="F74" s="498">
        <v>497948</v>
      </c>
      <c r="G74" s="498">
        <v>497948</v>
      </c>
      <c r="H74" s="502"/>
    </row>
    <row r="75" spans="1:8">
      <c r="A75" s="497" t="s">
        <v>126</v>
      </c>
      <c r="B75" s="705" t="s">
        <v>630</v>
      </c>
      <c r="C75" s="705"/>
      <c r="D75" s="705"/>
      <c r="E75" s="705"/>
      <c r="F75" s="498">
        <v>0</v>
      </c>
      <c r="G75" s="498">
        <v>0</v>
      </c>
      <c r="H75" s="502"/>
    </row>
    <row r="76" spans="1:8">
      <c r="A76" s="497" t="s">
        <v>573</v>
      </c>
      <c r="B76" s="706" t="s">
        <v>631</v>
      </c>
      <c r="C76" s="707"/>
      <c r="D76" s="707"/>
      <c r="E76" s="708"/>
      <c r="F76" s="498">
        <v>16042</v>
      </c>
      <c r="G76" s="498">
        <v>16042</v>
      </c>
      <c r="H76" s="502"/>
    </row>
    <row r="77" spans="1:8">
      <c r="A77" s="497" t="s">
        <v>581</v>
      </c>
      <c r="B77" s="706" t="s">
        <v>632</v>
      </c>
      <c r="C77" s="707"/>
      <c r="D77" s="707"/>
      <c r="E77" s="708"/>
      <c r="F77" s="498">
        <v>-142871</v>
      </c>
      <c r="G77" s="498">
        <v>54773</v>
      </c>
      <c r="H77" s="502"/>
    </row>
    <row r="78" spans="1:8">
      <c r="A78" s="497" t="s">
        <v>633</v>
      </c>
      <c r="B78" s="706" t="s">
        <v>634</v>
      </c>
      <c r="C78" s="707"/>
      <c r="D78" s="707"/>
      <c r="E78" s="708"/>
      <c r="F78" s="498">
        <v>0</v>
      </c>
      <c r="G78" s="498">
        <v>0</v>
      </c>
      <c r="H78" s="502"/>
    </row>
    <row r="79" spans="1:8">
      <c r="A79" s="497" t="s">
        <v>635</v>
      </c>
      <c r="B79" s="706" t="s">
        <v>636</v>
      </c>
      <c r="C79" s="707"/>
      <c r="D79" s="707"/>
      <c r="E79" s="708"/>
      <c r="F79" s="498">
        <v>197644</v>
      </c>
      <c r="G79" s="498">
        <v>-4562</v>
      </c>
      <c r="H79" s="502"/>
    </row>
    <row r="80" spans="1:8">
      <c r="A80" s="493" t="s">
        <v>637</v>
      </c>
      <c r="B80" s="709" t="s">
        <v>638</v>
      </c>
      <c r="C80" s="709"/>
      <c r="D80" s="709"/>
      <c r="E80" s="709"/>
      <c r="F80" s="521">
        <f t="shared" ref="F80:G80" si="17">F81+F91+F94</f>
        <v>5127</v>
      </c>
      <c r="G80" s="521">
        <f t="shared" si="17"/>
        <v>5891</v>
      </c>
      <c r="H80" s="502"/>
    </row>
    <row r="81" spans="1:8">
      <c r="A81" s="495" t="s">
        <v>124</v>
      </c>
      <c r="B81" s="704" t="s">
        <v>639</v>
      </c>
      <c r="C81" s="704"/>
      <c r="D81" s="704"/>
      <c r="E81" s="704"/>
      <c r="F81" s="518">
        <f t="shared" ref="F81:G81" si="18">SUM(F82:F90)</f>
        <v>76</v>
      </c>
      <c r="G81" s="518">
        <f t="shared" si="18"/>
        <v>76</v>
      </c>
      <c r="H81" s="502"/>
    </row>
    <row r="82" spans="1:8">
      <c r="A82" s="497" t="s">
        <v>184</v>
      </c>
      <c r="B82" s="705" t="s">
        <v>640</v>
      </c>
      <c r="C82" s="705"/>
      <c r="D82" s="705"/>
      <c r="E82" s="705"/>
      <c r="F82" s="498">
        <v>0</v>
      </c>
      <c r="G82" s="498">
        <v>0</v>
      </c>
      <c r="H82" s="502"/>
    </row>
    <row r="83" spans="1:8">
      <c r="A83" s="497" t="s">
        <v>185</v>
      </c>
      <c r="B83" s="705" t="s">
        <v>641</v>
      </c>
      <c r="C83" s="705"/>
      <c r="D83" s="705"/>
      <c r="E83" s="705"/>
      <c r="F83" s="498"/>
      <c r="G83" s="498"/>
      <c r="H83" s="502"/>
    </row>
    <row r="84" spans="1:8">
      <c r="A84" s="497" t="s">
        <v>186</v>
      </c>
      <c r="B84" s="705" t="s">
        <v>642</v>
      </c>
      <c r="C84" s="705"/>
      <c r="D84" s="705"/>
      <c r="E84" s="705"/>
      <c r="F84" s="498">
        <v>76</v>
      </c>
      <c r="G84" s="498">
        <v>76</v>
      </c>
      <c r="H84" s="502"/>
    </row>
    <row r="85" spans="1:8">
      <c r="A85" s="497" t="s">
        <v>187</v>
      </c>
      <c r="B85" s="705" t="s">
        <v>643</v>
      </c>
      <c r="C85" s="705"/>
      <c r="D85" s="705"/>
      <c r="E85" s="705"/>
      <c r="F85" s="498">
        <v>0</v>
      </c>
      <c r="G85" s="498">
        <v>0</v>
      </c>
      <c r="H85" s="502"/>
    </row>
    <row r="86" spans="1:8">
      <c r="A86" s="497" t="s">
        <v>188</v>
      </c>
      <c r="B86" s="705" t="s">
        <v>644</v>
      </c>
      <c r="C86" s="705"/>
      <c r="D86" s="705"/>
      <c r="E86" s="705"/>
      <c r="F86" s="498"/>
      <c r="G86" s="498"/>
      <c r="H86" s="502"/>
    </row>
    <row r="87" spans="1:8">
      <c r="A87" s="497" t="s">
        <v>189</v>
      </c>
      <c r="B87" s="705" t="s">
        <v>645</v>
      </c>
      <c r="C87" s="705"/>
      <c r="D87" s="705"/>
      <c r="E87" s="705"/>
      <c r="F87" s="498">
        <v>0</v>
      </c>
      <c r="G87" s="498">
        <v>0</v>
      </c>
      <c r="H87" s="502"/>
    </row>
    <row r="88" spans="1:8">
      <c r="A88" s="497" t="s">
        <v>190</v>
      </c>
      <c r="B88" s="705" t="s">
        <v>646</v>
      </c>
      <c r="C88" s="705"/>
      <c r="D88" s="705"/>
      <c r="E88" s="705"/>
      <c r="F88" s="498"/>
      <c r="G88" s="498"/>
      <c r="H88" s="502"/>
    </row>
    <row r="89" spans="1:8">
      <c r="A89" s="497" t="s">
        <v>192</v>
      </c>
      <c r="B89" s="705" t="s">
        <v>647</v>
      </c>
      <c r="C89" s="705"/>
      <c r="D89" s="705"/>
      <c r="E89" s="705"/>
      <c r="F89" s="501">
        <v>0</v>
      </c>
      <c r="G89" s="501"/>
      <c r="H89" s="502"/>
    </row>
    <row r="90" spans="1:8">
      <c r="A90" s="497" t="s">
        <v>193</v>
      </c>
      <c r="B90" s="705" t="s">
        <v>648</v>
      </c>
      <c r="C90" s="705"/>
      <c r="D90" s="705"/>
      <c r="E90" s="705"/>
      <c r="F90" s="498">
        <v>0</v>
      </c>
      <c r="G90" s="498">
        <v>0</v>
      </c>
      <c r="H90" s="502"/>
    </row>
    <row r="91" spans="1:8">
      <c r="A91" s="495" t="s">
        <v>126</v>
      </c>
      <c r="B91" s="704" t="s">
        <v>649</v>
      </c>
      <c r="C91" s="704"/>
      <c r="D91" s="704"/>
      <c r="E91" s="704"/>
      <c r="F91" s="518">
        <f t="shared" ref="F91:G91" si="19">SUM(F92:F93)</f>
        <v>2734</v>
      </c>
      <c r="G91" s="518">
        <f t="shared" si="19"/>
        <v>3509</v>
      </c>
      <c r="H91" s="502"/>
    </row>
    <row r="92" spans="1:8">
      <c r="A92" s="522"/>
      <c r="B92" s="705" t="s">
        <v>647</v>
      </c>
      <c r="C92" s="705"/>
      <c r="D92" s="705"/>
      <c r="E92" s="705"/>
      <c r="F92" s="498">
        <v>0</v>
      </c>
      <c r="G92" s="498">
        <v>0</v>
      </c>
      <c r="H92" s="502"/>
    </row>
    <row r="93" spans="1:8">
      <c r="A93" s="497"/>
      <c r="B93" s="705" t="s">
        <v>648</v>
      </c>
      <c r="C93" s="705"/>
      <c r="D93" s="705"/>
      <c r="E93" s="705"/>
      <c r="F93" s="498">
        <v>2734</v>
      </c>
      <c r="G93" s="498">
        <v>3509</v>
      </c>
      <c r="H93" s="502"/>
    </row>
    <row r="94" spans="1:8">
      <c r="A94" s="495" t="s">
        <v>573</v>
      </c>
      <c r="B94" s="704" t="s">
        <v>650</v>
      </c>
      <c r="C94" s="704"/>
      <c r="D94" s="704"/>
      <c r="E94" s="704"/>
      <c r="F94" s="518">
        <f t="shared" ref="F94:G94" si="20">SUM(F95:F96)</f>
        <v>2317</v>
      </c>
      <c r="G94" s="518">
        <f t="shared" si="20"/>
        <v>2306</v>
      </c>
      <c r="H94" s="502"/>
    </row>
    <row r="95" spans="1:8">
      <c r="A95" s="497" t="s">
        <v>184</v>
      </c>
      <c r="B95" s="705" t="s">
        <v>651</v>
      </c>
      <c r="C95" s="705"/>
      <c r="D95" s="705"/>
      <c r="E95" s="705"/>
      <c r="F95" s="498">
        <v>2223</v>
      </c>
      <c r="G95" s="498">
        <v>2169</v>
      </c>
      <c r="H95" s="502"/>
    </row>
    <row r="96" spans="1:8">
      <c r="A96" s="497" t="s">
        <v>186</v>
      </c>
      <c r="B96" s="705" t="s">
        <v>652</v>
      </c>
      <c r="C96" s="705"/>
      <c r="D96" s="705"/>
      <c r="E96" s="705"/>
      <c r="F96" s="523">
        <v>94</v>
      </c>
      <c r="G96" s="523">
        <v>137</v>
      </c>
      <c r="H96" s="502"/>
    </row>
    <row r="97" spans="1:9">
      <c r="A97" s="493" t="s">
        <v>653</v>
      </c>
      <c r="B97" s="702" t="s">
        <v>654</v>
      </c>
      <c r="C97" s="702"/>
      <c r="D97" s="702"/>
      <c r="E97" s="702"/>
      <c r="F97" s="521">
        <v>0</v>
      </c>
      <c r="G97" s="521">
        <v>0</v>
      </c>
      <c r="H97" s="502"/>
    </row>
    <row r="98" spans="1:9">
      <c r="A98" s="493" t="s">
        <v>655</v>
      </c>
      <c r="B98" s="702" t="s">
        <v>656</v>
      </c>
      <c r="C98" s="702"/>
      <c r="D98" s="702"/>
      <c r="E98" s="702"/>
      <c r="F98" s="494">
        <v>436898</v>
      </c>
      <c r="G98" s="494">
        <v>437408</v>
      </c>
      <c r="H98" s="502"/>
      <c r="I98" s="524"/>
    </row>
    <row r="99" spans="1:9" ht="15" thickBot="1">
      <c r="A99" s="525"/>
      <c r="B99" s="703" t="s">
        <v>657</v>
      </c>
      <c r="C99" s="703"/>
      <c r="D99" s="703"/>
      <c r="E99" s="703"/>
      <c r="F99" s="526">
        <f t="shared" ref="F99:G99" si="21">F73+F80+F97+F98</f>
        <v>1010788</v>
      </c>
      <c r="G99" s="526">
        <f t="shared" si="21"/>
        <v>1007500</v>
      </c>
      <c r="H99" s="502"/>
    </row>
    <row r="100" spans="1:9" ht="15" thickTop="1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H34"/>
  <sheetViews>
    <sheetView workbookViewId="0">
      <selection activeCell="A3" sqref="A3:D3"/>
    </sheetView>
  </sheetViews>
  <sheetFormatPr defaultColWidth="9.109375" defaultRowHeight="14.4"/>
  <cols>
    <col min="1" max="1" width="9.109375" style="175"/>
    <col min="2" max="2" width="28.109375" style="175" customWidth="1"/>
    <col min="3" max="3" width="22.88671875" style="175" customWidth="1"/>
    <col min="4" max="4" width="18.6640625" style="175" customWidth="1"/>
    <col min="5" max="16384" width="9.109375" style="175"/>
  </cols>
  <sheetData>
    <row r="1" spans="1:8" ht="14.25" customHeight="1">
      <c r="D1" s="481"/>
    </row>
    <row r="2" spans="1:8">
      <c r="A2" s="480"/>
      <c r="G2" s="481"/>
      <c r="H2" s="482"/>
    </row>
    <row r="3" spans="1:8">
      <c r="A3" s="698" t="s">
        <v>726</v>
      </c>
      <c r="B3" s="698"/>
      <c r="C3" s="698"/>
      <c r="D3" s="698"/>
      <c r="E3" s="1"/>
      <c r="F3" s="1"/>
      <c r="G3" s="1"/>
      <c r="H3" s="482"/>
    </row>
    <row r="4" spans="1:8">
      <c r="A4" s="737" t="s">
        <v>712</v>
      </c>
      <c r="B4" s="737"/>
      <c r="C4" s="737"/>
      <c r="D4" s="737"/>
      <c r="E4" s="528"/>
      <c r="F4" s="528"/>
      <c r="G4" s="528"/>
      <c r="H4" s="483"/>
    </row>
    <row r="5" spans="1:8" ht="15" thickBot="1">
      <c r="A5" s="742"/>
      <c r="B5" s="743"/>
      <c r="C5" s="743"/>
      <c r="D5" s="743"/>
    </row>
    <row r="6" spans="1:8" ht="12.75" customHeight="1">
      <c r="A6" s="529"/>
      <c r="B6" s="744" t="s">
        <v>0</v>
      </c>
      <c r="C6" s="746" t="s">
        <v>438</v>
      </c>
      <c r="D6" s="747"/>
    </row>
    <row r="7" spans="1:8">
      <c r="A7" s="530"/>
      <c r="B7" s="745"/>
      <c r="C7" s="530" t="s">
        <v>659</v>
      </c>
      <c r="D7" s="531" t="s">
        <v>660</v>
      </c>
    </row>
    <row r="8" spans="1:8" ht="15">
      <c r="A8" s="532">
        <v>1</v>
      </c>
      <c r="B8" s="533">
        <v>2</v>
      </c>
      <c r="C8" s="532">
        <v>3</v>
      </c>
      <c r="D8" s="534">
        <v>4</v>
      </c>
    </row>
    <row r="9" spans="1:8" ht="45" customHeight="1">
      <c r="A9" s="535" t="s">
        <v>661</v>
      </c>
      <c r="B9" s="536" t="s">
        <v>662</v>
      </c>
      <c r="C9" s="537">
        <v>20075062</v>
      </c>
      <c r="D9" s="538">
        <v>18905462</v>
      </c>
    </row>
    <row r="10" spans="1:8" ht="45" customHeight="1">
      <c r="A10" s="535" t="s">
        <v>663</v>
      </c>
      <c r="B10" s="536" t="s">
        <v>664</v>
      </c>
      <c r="C10" s="537">
        <v>13999519</v>
      </c>
      <c r="D10" s="538">
        <v>21857984</v>
      </c>
    </row>
    <row r="11" spans="1:8" ht="45" customHeight="1">
      <c r="A11" s="535">
        <v>3</v>
      </c>
      <c r="B11" s="536" t="s">
        <v>665</v>
      </c>
      <c r="C11" s="537">
        <v>234154</v>
      </c>
      <c r="D11" s="538">
        <v>0</v>
      </c>
    </row>
    <row r="12" spans="1:8" ht="45" customHeight="1">
      <c r="A12" s="535" t="s">
        <v>666</v>
      </c>
      <c r="B12" s="536" t="s">
        <v>667</v>
      </c>
      <c r="C12" s="537">
        <f>SUM(C9:C11)</f>
        <v>34308735</v>
      </c>
      <c r="D12" s="538">
        <f>SUM(D9:D11)</f>
        <v>40763446</v>
      </c>
    </row>
    <row r="13" spans="1:8" ht="45" customHeight="1">
      <c r="A13" s="535" t="s">
        <v>668</v>
      </c>
      <c r="B13" s="536" t="s">
        <v>669</v>
      </c>
      <c r="C13" s="537">
        <v>94501743</v>
      </c>
      <c r="D13" s="538">
        <v>85789821</v>
      </c>
    </row>
    <row r="14" spans="1:8" ht="45" customHeight="1">
      <c r="A14" s="535" t="s">
        <v>670</v>
      </c>
      <c r="B14" s="536" t="s">
        <v>671</v>
      </c>
      <c r="C14" s="537">
        <v>35882985</v>
      </c>
      <c r="D14" s="538">
        <v>26412758</v>
      </c>
    </row>
    <row r="15" spans="1:8" ht="45" customHeight="1">
      <c r="A15" s="535" t="s">
        <v>672</v>
      </c>
      <c r="B15" s="536" t="s">
        <v>673</v>
      </c>
      <c r="C15" s="537">
        <v>212362941</v>
      </c>
      <c r="D15" s="538">
        <v>19789637</v>
      </c>
    </row>
    <row r="16" spans="1:8" ht="45" customHeight="1">
      <c r="A16" s="535" t="s">
        <v>674</v>
      </c>
      <c r="B16" s="536" t="s">
        <v>675</v>
      </c>
      <c r="C16" s="537">
        <v>2969480</v>
      </c>
      <c r="D16" s="538">
        <v>4864160</v>
      </c>
    </row>
    <row r="17" spans="1:4" ht="26.4">
      <c r="A17" s="535" t="s">
        <v>676</v>
      </c>
      <c r="B17" s="536" t="s">
        <v>677</v>
      </c>
      <c r="C17" s="537">
        <f>SUM(C13:C16)</f>
        <v>345717149</v>
      </c>
      <c r="D17" s="538">
        <f>SUM(D13:D16)</f>
        <v>136856376</v>
      </c>
    </row>
    <row r="18" spans="1:4">
      <c r="A18" s="535" t="s">
        <v>678</v>
      </c>
      <c r="B18" s="536" t="s">
        <v>679</v>
      </c>
      <c r="C18" s="537">
        <v>10552966</v>
      </c>
      <c r="D18" s="538">
        <v>12180740</v>
      </c>
    </row>
    <row r="19" spans="1:4" ht="26.4">
      <c r="A19" s="535" t="s">
        <v>680</v>
      </c>
      <c r="B19" s="536" t="s">
        <v>681</v>
      </c>
      <c r="C19" s="537">
        <v>38838289</v>
      </c>
      <c r="D19" s="538">
        <v>36331118</v>
      </c>
    </row>
    <row r="20" spans="1:4" ht="26.4">
      <c r="A20" s="535" t="s">
        <v>682</v>
      </c>
      <c r="B20" s="536" t="s">
        <v>683</v>
      </c>
      <c r="C20" s="537">
        <v>625289</v>
      </c>
      <c r="D20" s="538">
        <v>1592931</v>
      </c>
    </row>
    <row r="21" spans="1:4" ht="26.4">
      <c r="A21" s="535" t="s">
        <v>684</v>
      </c>
      <c r="B21" s="536" t="s">
        <v>685</v>
      </c>
      <c r="C21" s="547">
        <f>SUM(C18:C20)</f>
        <v>50016544</v>
      </c>
      <c r="D21" s="538">
        <f>SUM(D18:D20)</f>
        <v>50104789</v>
      </c>
    </row>
    <row r="22" spans="1:4">
      <c r="A22" s="535" t="s">
        <v>686</v>
      </c>
      <c r="B22" s="536" t="s">
        <v>687</v>
      </c>
      <c r="C22" s="537">
        <v>15536890</v>
      </c>
      <c r="D22" s="538">
        <v>17611223</v>
      </c>
    </row>
    <row r="23" spans="1:4" ht="26.4">
      <c r="A23" s="535" t="s">
        <v>688</v>
      </c>
      <c r="B23" s="536" t="s">
        <v>689</v>
      </c>
      <c r="C23" s="537">
        <v>15833113</v>
      </c>
      <c r="D23" s="538">
        <v>18522215</v>
      </c>
    </row>
    <row r="24" spans="1:4">
      <c r="A24" s="535" t="s">
        <v>690</v>
      </c>
      <c r="B24" s="536" t="s">
        <v>691</v>
      </c>
      <c r="C24" s="537">
        <v>4967576</v>
      </c>
      <c r="D24" s="538">
        <v>5535352</v>
      </c>
    </row>
    <row r="25" spans="1:4" ht="26.4">
      <c r="A25" s="535" t="s">
        <v>692</v>
      </c>
      <c r="B25" s="536" t="s">
        <v>693</v>
      </c>
      <c r="C25" s="537">
        <f>SUM(C22:C24)</f>
        <v>36337579</v>
      </c>
      <c r="D25" s="538">
        <f>SUM(D22:D24)</f>
        <v>41668790</v>
      </c>
    </row>
    <row r="26" spans="1:4">
      <c r="A26" s="539" t="s">
        <v>694</v>
      </c>
      <c r="B26" s="540" t="s">
        <v>695</v>
      </c>
      <c r="C26" s="541">
        <v>21973026</v>
      </c>
      <c r="D26" s="542">
        <v>22230691</v>
      </c>
    </row>
    <row r="27" spans="1:4">
      <c r="A27" s="539" t="s">
        <v>696</v>
      </c>
      <c r="B27" s="540" t="s">
        <v>697</v>
      </c>
      <c r="C27" s="541">
        <v>74055142</v>
      </c>
      <c r="D27" s="542">
        <v>68177585</v>
      </c>
    </row>
    <row r="28" spans="1:4" ht="39.6">
      <c r="A28" s="539" t="s">
        <v>698</v>
      </c>
      <c r="B28" s="540" t="s">
        <v>699</v>
      </c>
      <c r="C28" s="541">
        <f>C12+C17-C21-C25-C26-C27</f>
        <v>197643593</v>
      </c>
      <c r="D28" s="542">
        <f>D12+D17-D21-D25-D26-D27</f>
        <v>-4562033</v>
      </c>
    </row>
    <row r="29" spans="1:4" ht="39.6">
      <c r="A29" s="535" t="s">
        <v>700</v>
      </c>
      <c r="B29" s="536" t="s">
        <v>701</v>
      </c>
      <c r="C29" s="537">
        <v>0</v>
      </c>
      <c r="D29" s="538">
        <v>0</v>
      </c>
    </row>
    <row r="30" spans="1:4" ht="39.6">
      <c r="A30" s="535" t="s">
        <v>702</v>
      </c>
      <c r="B30" s="536" t="s">
        <v>703</v>
      </c>
      <c r="C30" s="537">
        <f>SUM(C29)</f>
        <v>0</v>
      </c>
      <c r="D30" s="538">
        <f>SUM(D29)</f>
        <v>0</v>
      </c>
    </row>
    <row r="31" spans="1:4" ht="26.4">
      <c r="A31" s="535" t="s">
        <v>704</v>
      </c>
      <c r="B31" s="536" t="s">
        <v>705</v>
      </c>
      <c r="C31" s="537">
        <v>0</v>
      </c>
      <c r="D31" s="538">
        <v>35</v>
      </c>
    </row>
    <row r="32" spans="1:4" ht="39.6">
      <c r="A32" s="539" t="s">
        <v>706</v>
      </c>
      <c r="B32" s="540" t="s">
        <v>707</v>
      </c>
      <c r="C32" s="541">
        <f>SUM(C30:C31)</f>
        <v>0</v>
      </c>
      <c r="D32" s="542">
        <f>SUM(D31)</f>
        <v>35</v>
      </c>
    </row>
    <row r="33" spans="1:4" ht="26.4">
      <c r="A33" s="535" t="s">
        <v>708</v>
      </c>
      <c r="B33" s="536" t="s">
        <v>709</v>
      </c>
      <c r="C33" s="537">
        <v>0</v>
      </c>
      <c r="D33" s="538">
        <f>D30-D32</f>
        <v>-35</v>
      </c>
    </row>
    <row r="34" spans="1:4" ht="27" thickBot="1">
      <c r="A34" s="543" t="s">
        <v>710</v>
      </c>
      <c r="B34" s="544" t="s">
        <v>711</v>
      </c>
      <c r="C34" s="545">
        <f>C28+C33</f>
        <v>197643593</v>
      </c>
      <c r="D34" s="546">
        <f>D28+D33</f>
        <v>-4562068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96"/>
  <sheetViews>
    <sheetView workbookViewId="0">
      <selection activeCell="A2" sqref="A2"/>
    </sheetView>
  </sheetViews>
  <sheetFormatPr defaultRowHeight="14.4"/>
  <cols>
    <col min="1" max="2" width="5.6640625" customWidth="1"/>
    <col min="6" max="6" width="22" customWidth="1"/>
    <col min="7" max="7" width="12.88671875" customWidth="1"/>
    <col min="8" max="9" width="12.88671875" style="175" customWidth="1"/>
    <col min="10" max="10" width="11" bestFit="1" customWidth="1"/>
    <col min="12" max="12" width="11" bestFit="1" customWidth="1"/>
  </cols>
  <sheetData>
    <row r="1" spans="1:9">
      <c r="A1" s="557" t="s">
        <v>714</v>
      </c>
      <c r="B1" s="554"/>
      <c r="C1" s="554"/>
      <c r="D1" s="554"/>
      <c r="E1" s="554"/>
      <c r="F1" s="554"/>
      <c r="G1" s="554"/>
      <c r="H1" s="554"/>
      <c r="I1" s="554"/>
    </row>
    <row r="2" spans="1:9">
      <c r="A2" s="55"/>
      <c r="B2" s="55"/>
      <c r="C2" s="55"/>
      <c r="D2" s="55"/>
      <c r="E2" s="55"/>
      <c r="F2" s="55"/>
      <c r="G2" s="55"/>
      <c r="H2" s="55"/>
      <c r="I2" s="55"/>
    </row>
    <row r="3" spans="1:9">
      <c r="A3" s="558" t="s">
        <v>438</v>
      </c>
      <c r="B3" s="554"/>
      <c r="C3" s="554"/>
      <c r="D3" s="554"/>
      <c r="E3" s="554"/>
      <c r="F3" s="554"/>
      <c r="G3" s="554"/>
      <c r="H3" s="554"/>
      <c r="I3" s="554"/>
    </row>
    <row r="4" spans="1:9">
      <c r="A4" s="558" t="s">
        <v>395</v>
      </c>
      <c r="B4" s="554"/>
      <c r="C4" s="554"/>
      <c r="D4" s="554"/>
      <c r="E4" s="554"/>
      <c r="F4" s="554"/>
      <c r="G4" s="554"/>
      <c r="H4" s="554"/>
      <c r="I4" s="554"/>
    </row>
    <row r="5" spans="1:9" ht="15" thickBot="1">
      <c r="A5" s="55"/>
      <c r="B5" s="58"/>
      <c r="C5" s="58"/>
      <c r="D5" s="53"/>
      <c r="E5" s="58"/>
      <c r="F5" s="58"/>
      <c r="G5" s="23"/>
      <c r="H5" s="352"/>
      <c r="I5" s="352" t="s">
        <v>12</v>
      </c>
    </row>
    <row r="6" spans="1:9">
      <c r="A6" s="232"/>
      <c r="B6" s="233"/>
      <c r="C6" s="581" t="s">
        <v>7</v>
      </c>
      <c r="D6" s="581"/>
      <c r="E6" s="581"/>
      <c r="F6" s="581"/>
      <c r="G6" s="365" t="s">
        <v>8</v>
      </c>
      <c r="H6" s="365" t="s">
        <v>9</v>
      </c>
      <c r="I6" s="234" t="s">
        <v>237</v>
      </c>
    </row>
    <row r="7" spans="1:9" ht="15" customHeight="1">
      <c r="A7" s="582">
        <v>1</v>
      </c>
      <c r="B7" s="578"/>
      <c r="C7" s="579" t="s">
        <v>62</v>
      </c>
      <c r="D7" s="579"/>
      <c r="E7" s="579"/>
      <c r="F7" s="579"/>
      <c r="G7" s="555" t="s">
        <v>179</v>
      </c>
      <c r="H7" s="555" t="s">
        <v>462</v>
      </c>
      <c r="I7" s="556" t="s">
        <v>475</v>
      </c>
    </row>
    <row r="8" spans="1:9">
      <c r="A8" s="583"/>
      <c r="B8" s="578"/>
      <c r="C8" s="579"/>
      <c r="D8" s="579"/>
      <c r="E8" s="579"/>
      <c r="F8" s="579"/>
      <c r="G8" s="555"/>
      <c r="H8" s="555"/>
      <c r="I8" s="556"/>
    </row>
    <row r="9" spans="1:9">
      <c r="A9" s="583"/>
      <c r="B9" s="578"/>
      <c r="C9" s="579"/>
      <c r="D9" s="579"/>
      <c r="E9" s="579"/>
      <c r="F9" s="579"/>
      <c r="G9" s="555"/>
      <c r="H9" s="555"/>
      <c r="I9" s="556"/>
    </row>
    <row r="10" spans="1:9" s="16" customFormat="1" ht="15" customHeight="1">
      <c r="A10" s="61">
        <v>2</v>
      </c>
      <c r="B10" s="214"/>
      <c r="C10" s="561" t="s">
        <v>114</v>
      </c>
      <c r="D10" s="561"/>
      <c r="E10" s="561"/>
      <c r="F10" s="561"/>
      <c r="G10" s="366">
        <f>SUM(G11:G18)</f>
        <v>21393</v>
      </c>
      <c r="H10" s="366">
        <f>SUM(H11:H18)</f>
        <v>21393</v>
      </c>
      <c r="I10" s="235">
        <f>SUM(I11:I18)</f>
        <v>26649</v>
      </c>
    </row>
    <row r="11" spans="1:9" ht="15" customHeight="1">
      <c r="A11" s="61">
        <v>3</v>
      </c>
      <c r="B11" s="75"/>
      <c r="C11" s="560" t="s">
        <v>239</v>
      </c>
      <c r="D11" s="560"/>
      <c r="E11" s="560"/>
      <c r="F11" s="560"/>
      <c r="G11" s="367">
        <f>'4.számú melléklet'!C31</f>
        <v>300</v>
      </c>
      <c r="H11" s="367">
        <f>'4.számú melléklet'!D31</f>
        <v>300</v>
      </c>
      <c r="I11" s="236">
        <f>'4.számú melléklet'!E31</f>
        <v>1822</v>
      </c>
    </row>
    <row r="12" spans="1:9" ht="15" customHeight="1">
      <c r="A12" s="61">
        <v>4</v>
      </c>
      <c r="B12" s="75"/>
      <c r="C12" s="580" t="s">
        <v>230</v>
      </c>
      <c r="D12" s="580"/>
      <c r="E12" s="580"/>
      <c r="F12" s="580"/>
      <c r="G12" s="367">
        <f>'4.számú melléklet'!C32</f>
        <v>9419</v>
      </c>
      <c r="H12" s="367">
        <f>'4.számú melléklet'!D32</f>
        <v>9419</v>
      </c>
      <c r="I12" s="236">
        <f>'4.számú melléklet'!E32</f>
        <v>0</v>
      </c>
    </row>
    <row r="13" spans="1:9" ht="15" customHeight="1">
      <c r="A13" s="61">
        <v>5</v>
      </c>
      <c r="B13" s="75"/>
      <c r="C13" s="580" t="s">
        <v>115</v>
      </c>
      <c r="D13" s="580"/>
      <c r="E13" s="580"/>
      <c r="F13" s="580"/>
      <c r="G13" s="367">
        <f>'4.számú melléklet'!C34</f>
        <v>830</v>
      </c>
      <c r="H13" s="367">
        <f>'4.számú melléklet'!D34</f>
        <v>830</v>
      </c>
      <c r="I13" s="236">
        <f>'4.számú melléklet'!E34</f>
        <v>771</v>
      </c>
    </row>
    <row r="14" spans="1:9" ht="15" customHeight="1">
      <c r="A14" s="61">
        <v>6</v>
      </c>
      <c r="B14" s="75"/>
      <c r="C14" s="580" t="s">
        <v>3</v>
      </c>
      <c r="D14" s="560"/>
      <c r="E14" s="560"/>
      <c r="F14" s="560"/>
      <c r="G14" s="367">
        <f>'4.számú melléklet'!C33</f>
        <v>0</v>
      </c>
      <c r="H14" s="367">
        <f>'4.számú melléklet'!D33</f>
        <v>0</v>
      </c>
      <c r="I14" s="236">
        <f>'4.számú melléklet'!E33</f>
        <v>10166</v>
      </c>
    </row>
    <row r="15" spans="1:9" ht="15" customHeight="1">
      <c r="A15" s="61">
        <v>7</v>
      </c>
      <c r="B15" s="75"/>
      <c r="C15" s="580" t="s">
        <v>436</v>
      </c>
      <c r="D15" s="560"/>
      <c r="E15" s="560"/>
      <c r="F15" s="560"/>
      <c r="G15" s="367">
        <f>'4.számú melléklet'!C35</f>
        <v>2900</v>
      </c>
      <c r="H15" s="367">
        <f>'4.számú melléklet'!D35</f>
        <v>2900</v>
      </c>
      <c r="I15" s="236">
        <f>'4.számú melléklet'!E35</f>
        <v>3836</v>
      </c>
    </row>
    <row r="16" spans="1:9" ht="15" customHeight="1">
      <c r="A16" s="61">
        <v>8</v>
      </c>
      <c r="B16" s="75"/>
      <c r="C16" s="580" t="s">
        <v>231</v>
      </c>
      <c r="D16" s="560"/>
      <c r="E16" s="560"/>
      <c r="F16" s="560"/>
      <c r="G16" s="367">
        <f>'4.számú melléklet'!C36</f>
        <v>0</v>
      </c>
      <c r="H16" s="367">
        <f>'4.számú melléklet'!D36</f>
        <v>0</v>
      </c>
      <c r="I16" s="236">
        <f>'4.számú melléklet'!E36-1500</f>
        <v>2459</v>
      </c>
    </row>
    <row r="17" spans="1:9" s="175" customFormat="1" ht="15" customHeight="1">
      <c r="A17" s="61">
        <v>9</v>
      </c>
      <c r="B17" s="75"/>
      <c r="C17" s="580" t="s">
        <v>232</v>
      </c>
      <c r="D17" s="560"/>
      <c r="E17" s="560"/>
      <c r="F17" s="560"/>
      <c r="G17" s="367">
        <f>'4.számú melléklet'!C37</f>
        <v>5000</v>
      </c>
      <c r="H17" s="367">
        <f>'4.számú melléklet'!D37</f>
        <v>5000</v>
      </c>
      <c r="I17" s="236">
        <f>'4.számú melléklet'!E37</f>
        <v>3364</v>
      </c>
    </row>
    <row r="18" spans="1:9" ht="15" customHeight="1">
      <c r="A18" s="61">
        <v>10</v>
      </c>
      <c r="B18" s="75"/>
      <c r="C18" s="580" t="s">
        <v>87</v>
      </c>
      <c r="D18" s="580"/>
      <c r="E18" s="580"/>
      <c r="F18" s="580"/>
      <c r="G18" s="367">
        <f>'4.számú melléklet'!C38</f>
        <v>2944</v>
      </c>
      <c r="H18" s="367">
        <f>'4.számú melléklet'!D38</f>
        <v>2944</v>
      </c>
      <c r="I18" s="236">
        <f>'4.számú melléklet'!E38</f>
        <v>4231</v>
      </c>
    </row>
    <row r="19" spans="1:9" s="16" customFormat="1" ht="15" customHeight="1">
      <c r="A19" s="61">
        <v>11</v>
      </c>
      <c r="B19" s="214"/>
      <c r="C19" s="76" t="s">
        <v>116</v>
      </c>
      <c r="D19" s="76"/>
      <c r="E19" s="76"/>
      <c r="F19" s="76"/>
      <c r="G19" s="366">
        <f>SUM(G20:G22)</f>
        <v>17900</v>
      </c>
      <c r="H19" s="366">
        <f>SUM(H20:H22)</f>
        <v>17900</v>
      </c>
      <c r="I19" s="235">
        <f>SUM(I20:I22)</f>
        <v>18798</v>
      </c>
    </row>
    <row r="20" spans="1:9" ht="15" customHeight="1">
      <c r="A20" s="61">
        <v>12</v>
      </c>
      <c r="B20" s="75"/>
      <c r="C20" s="560" t="s">
        <v>482</v>
      </c>
      <c r="D20" s="560"/>
      <c r="E20" s="560"/>
      <c r="F20" s="560"/>
      <c r="G20" s="367">
        <f>'4.számú melléklet'!C29</f>
        <v>0</v>
      </c>
      <c r="H20" s="367">
        <f>'4.számú melléklet'!D29</f>
        <v>0</v>
      </c>
      <c r="I20" s="236">
        <f>'4.számú melléklet'!E29</f>
        <v>1593</v>
      </c>
    </row>
    <row r="21" spans="1:9" ht="15" customHeight="1">
      <c r="A21" s="61">
        <v>13</v>
      </c>
      <c r="B21" s="75"/>
      <c r="C21" s="571" t="s">
        <v>85</v>
      </c>
      <c r="D21" s="571"/>
      <c r="E21" s="571"/>
      <c r="F21" s="571"/>
      <c r="G21" s="367">
        <f>'4.számú melléklet'!C30</f>
        <v>2500</v>
      </c>
      <c r="H21" s="367">
        <f>'4.számú melléklet'!D30</f>
        <v>2500</v>
      </c>
      <c r="I21" s="236">
        <f>'4.számú melléklet'!E30</f>
        <v>2715</v>
      </c>
    </row>
    <row r="22" spans="1:9" ht="15" customHeight="1">
      <c r="A22" s="61">
        <v>14</v>
      </c>
      <c r="B22" s="75"/>
      <c r="C22" s="571" t="s">
        <v>117</v>
      </c>
      <c r="D22" s="571"/>
      <c r="E22" s="571"/>
      <c r="F22" s="571"/>
      <c r="G22" s="367">
        <f>('4.számú melléklet'!C26+'4.számú melléklet'!C27+'4.számú melléklet'!C28)</f>
        <v>15400</v>
      </c>
      <c r="H22" s="367">
        <f>('4.számú melléklet'!D26+'4.számú melléklet'!D27+'4.számú melléklet'!D28)</f>
        <v>15400</v>
      </c>
      <c r="I22" s="236">
        <f>('4.számú melléklet'!E26+'4.számú melléklet'!E27+'4.számú melléklet'!E28)</f>
        <v>14490</v>
      </c>
    </row>
    <row r="23" spans="1:9" s="16" customFormat="1" ht="15" customHeight="1">
      <c r="A23" s="61">
        <v>15</v>
      </c>
      <c r="B23" s="214"/>
      <c r="C23" s="77" t="s">
        <v>118</v>
      </c>
      <c r="D23" s="56"/>
      <c r="E23" s="56"/>
      <c r="F23" s="56"/>
      <c r="G23" s="366">
        <f>SUM(G24:G28)</f>
        <v>3178</v>
      </c>
      <c r="H23" s="366">
        <f>SUM(H24:H28)</f>
        <v>3178</v>
      </c>
      <c r="I23" s="235">
        <f>SUM(I24:I28)</f>
        <v>18410</v>
      </c>
    </row>
    <row r="24" spans="1:9" ht="15" customHeight="1">
      <c r="A24" s="61">
        <v>16</v>
      </c>
      <c r="B24" s="75"/>
      <c r="C24" s="570" t="s">
        <v>119</v>
      </c>
      <c r="D24" s="571"/>
      <c r="E24" s="571"/>
      <c r="F24" s="571"/>
      <c r="G24" s="367">
        <f>('4.számú melléklet'!C40+'4.számú melléklet'!C41)</f>
        <v>3178</v>
      </c>
      <c r="H24" s="367">
        <f>('4.számú melléklet'!D40+'4.számú melléklet'!D41)</f>
        <v>3178</v>
      </c>
      <c r="I24" s="236">
        <f>('4.számú melléklet'!E40+'4.számú melléklet'!E41)</f>
        <v>3315</v>
      </c>
    </row>
    <row r="25" spans="1:9" ht="15" customHeight="1">
      <c r="A25" s="61">
        <v>17</v>
      </c>
      <c r="B25" s="75"/>
      <c r="C25" s="27" t="s">
        <v>120</v>
      </c>
      <c r="D25" s="26"/>
      <c r="E25" s="26"/>
      <c r="F25" s="26"/>
      <c r="G25" s="367">
        <f>('4.számú melléklet'!C42+'4.számú melléklet'!C43)</f>
        <v>0</v>
      </c>
      <c r="H25" s="367">
        <f>('4.számú melléklet'!D42+'4.számú melléklet'!D43)</f>
        <v>0</v>
      </c>
      <c r="I25" s="236">
        <f>('4.számú melléklet'!E42+'4.számú melléklet'!E43)</f>
        <v>14107</v>
      </c>
    </row>
    <row r="26" spans="1:9" ht="15" customHeight="1">
      <c r="A26" s="61">
        <v>18</v>
      </c>
      <c r="B26" s="75"/>
      <c r="C26" s="27" t="s">
        <v>121</v>
      </c>
      <c r="D26" s="26"/>
      <c r="E26" s="26"/>
      <c r="F26" s="26"/>
      <c r="G26" s="367">
        <v>0</v>
      </c>
      <c r="H26" s="367">
        <v>0</v>
      </c>
      <c r="I26" s="236">
        <v>0</v>
      </c>
    </row>
    <row r="27" spans="1:9" ht="15" customHeight="1">
      <c r="A27" s="61">
        <v>19</v>
      </c>
      <c r="B27" s="75"/>
      <c r="C27" s="570" t="s">
        <v>480</v>
      </c>
      <c r="D27" s="571"/>
      <c r="E27" s="571"/>
      <c r="F27" s="571"/>
      <c r="G27" s="367">
        <f>'4.számú melléklet'!C44</f>
        <v>0</v>
      </c>
      <c r="H27" s="367">
        <f>'4.számú melléklet'!D44</f>
        <v>0</v>
      </c>
      <c r="I27" s="236">
        <f>'4.számú melléklet'!E44</f>
        <v>988</v>
      </c>
    </row>
    <row r="28" spans="1:9" ht="15" customHeight="1">
      <c r="A28" s="61">
        <v>20</v>
      </c>
      <c r="B28" s="75"/>
      <c r="C28" s="570" t="s">
        <v>164</v>
      </c>
      <c r="D28" s="571"/>
      <c r="E28" s="571"/>
      <c r="F28" s="571"/>
      <c r="G28" s="367">
        <f>'4.számú melléklet'!C45</f>
        <v>0</v>
      </c>
      <c r="H28" s="367">
        <f>'4.számú melléklet'!D45</f>
        <v>0</v>
      </c>
      <c r="I28" s="236">
        <f>'4.számú melléklet'!E45</f>
        <v>0</v>
      </c>
    </row>
    <row r="29" spans="1:9" s="16" customFormat="1" ht="15" customHeight="1">
      <c r="A29" s="61">
        <v>21</v>
      </c>
      <c r="B29" s="214"/>
      <c r="C29" s="77" t="s">
        <v>122</v>
      </c>
      <c r="D29" s="56"/>
      <c r="E29" s="56"/>
      <c r="F29" s="56"/>
      <c r="G29" s="367">
        <v>0</v>
      </c>
      <c r="H29" s="367">
        <v>0</v>
      </c>
      <c r="I29" s="236">
        <v>0</v>
      </c>
    </row>
    <row r="30" spans="1:9" s="16" customFormat="1" ht="15" customHeight="1">
      <c r="A30" s="61">
        <v>22</v>
      </c>
      <c r="B30" s="214"/>
      <c r="C30" s="572" t="s">
        <v>123</v>
      </c>
      <c r="D30" s="571"/>
      <c r="E30" s="571"/>
      <c r="F30" s="571"/>
      <c r="G30" s="367">
        <v>0</v>
      </c>
      <c r="H30" s="367">
        <v>0</v>
      </c>
      <c r="I30" s="236">
        <v>1500</v>
      </c>
    </row>
    <row r="31" spans="1:9" ht="15" customHeight="1">
      <c r="A31" s="61">
        <v>23</v>
      </c>
      <c r="B31" s="75" t="s">
        <v>124</v>
      </c>
      <c r="C31" s="561" t="s">
        <v>81</v>
      </c>
      <c r="D31" s="561"/>
      <c r="E31" s="561"/>
      <c r="F31" s="561"/>
      <c r="G31" s="368">
        <f>G10+G19+G23+G29</f>
        <v>42471</v>
      </c>
      <c r="H31" s="368">
        <f>H10+H19+H23+H29</f>
        <v>42471</v>
      </c>
      <c r="I31" s="237">
        <f>I10+I19+I23+I29+I30</f>
        <v>65357</v>
      </c>
    </row>
    <row r="32" spans="1:9" s="34" customFormat="1" ht="15" customHeight="1">
      <c r="A32" s="61">
        <v>24</v>
      </c>
      <c r="B32" s="78"/>
      <c r="C32" s="213" t="s">
        <v>125</v>
      </c>
      <c r="D32" s="213"/>
      <c r="E32" s="213"/>
      <c r="F32" s="213"/>
      <c r="G32" s="369">
        <f>'4.számú melléklet'!C24</f>
        <v>83743</v>
      </c>
      <c r="H32" s="369">
        <f>'4.számú melléklet'!D24</f>
        <v>85790</v>
      </c>
      <c r="I32" s="196">
        <f>'4.számú melléklet'!E24</f>
        <v>85790</v>
      </c>
    </row>
    <row r="33" spans="1:9" ht="15" customHeight="1">
      <c r="A33" s="61">
        <v>25</v>
      </c>
      <c r="B33" s="75" t="s">
        <v>126</v>
      </c>
      <c r="C33" s="561" t="s">
        <v>127</v>
      </c>
      <c r="D33" s="560"/>
      <c r="E33" s="560"/>
      <c r="F33" s="560"/>
      <c r="G33" s="368">
        <f>G32</f>
        <v>83743</v>
      </c>
      <c r="H33" s="368">
        <f>H32</f>
        <v>85790</v>
      </c>
      <c r="I33" s="237">
        <f>I32</f>
        <v>85790</v>
      </c>
    </row>
    <row r="34" spans="1:9" s="175" customFormat="1" ht="15" customHeight="1">
      <c r="A34" s="61">
        <v>26</v>
      </c>
      <c r="B34" s="75"/>
      <c r="C34" s="561" t="s">
        <v>235</v>
      </c>
      <c r="D34" s="560"/>
      <c r="E34" s="560"/>
      <c r="F34" s="560"/>
      <c r="G34" s="368">
        <f>'7.számú melléklet '!C10+'9.számú melléklet'!C13</f>
        <v>219617</v>
      </c>
      <c r="H34" s="368">
        <f>'7.számú melléklet '!D10+'9.számú melléklet'!D13</f>
        <v>219617</v>
      </c>
      <c r="I34" s="237">
        <f>'4.számú melléklet'!E46</f>
        <v>27743</v>
      </c>
    </row>
    <row r="35" spans="1:9" ht="15" customHeight="1">
      <c r="A35" s="61">
        <v>27</v>
      </c>
      <c r="B35" s="75" t="s">
        <v>128</v>
      </c>
      <c r="C35" s="573" t="s">
        <v>183</v>
      </c>
      <c r="D35" s="560"/>
      <c r="E35" s="560"/>
      <c r="F35" s="560"/>
      <c r="G35" s="370">
        <f>'4.számú melléklet'!C47</f>
        <v>22595</v>
      </c>
      <c r="H35" s="370">
        <f>'4.számú melléklet'!D47</f>
        <v>22595</v>
      </c>
      <c r="I35" s="238">
        <f>'4.számú melléklet'!E47</f>
        <v>209906</v>
      </c>
    </row>
    <row r="36" spans="1:9" s="168" customFormat="1" ht="15" customHeight="1">
      <c r="A36" s="61">
        <v>28</v>
      </c>
      <c r="B36" s="75"/>
      <c r="C36" s="567" t="s">
        <v>180</v>
      </c>
      <c r="D36" s="568"/>
      <c r="E36" s="568"/>
      <c r="F36" s="569"/>
      <c r="G36" s="368">
        <f>SUM(G31,G33,G34,G35)</f>
        <v>368426</v>
      </c>
      <c r="H36" s="368">
        <f>SUM(H31,H33,H34,H35)</f>
        <v>370473</v>
      </c>
      <c r="I36" s="237">
        <f>SUM(I31,I33,I34,I35)</f>
        <v>388796</v>
      </c>
    </row>
    <row r="37" spans="1:9" ht="27.75" customHeight="1">
      <c r="A37" s="101"/>
      <c r="B37" s="565" t="s">
        <v>129</v>
      </c>
      <c r="C37" s="566"/>
      <c r="D37" s="566"/>
      <c r="E37" s="566"/>
      <c r="F37" s="566"/>
      <c r="G37" s="371"/>
      <c r="H37" s="371"/>
      <c r="I37" s="239"/>
    </row>
    <row r="38" spans="1:9" ht="15" customHeight="1">
      <c r="A38" s="101">
        <v>29</v>
      </c>
      <c r="B38" s="75"/>
      <c r="C38" s="559" t="s">
        <v>64</v>
      </c>
      <c r="D38" s="560"/>
      <c r="E38" s="560"/>
      <c r="F38" s="560"/>
      <c r="G38" s="372">
        <f>'3.számú melléklet'!F33</f>
        <v>19433.569</v>
      </c>
      <c r="H38" s="372">
        <f>'3.számú melléklet'!G33</f>
        <v>35652</v>
      </c>
      <c r="I38" s="241">
        <f>'3.számú melléklet'!H33</f>
        <v>35652</v>
      </c>
    </row>
    <row r="39" spans="1:9" ht="15" customHeight="1">
      <c r="A39" s="101">
        <v>30</v>
      </c>
      <c r="B39" s="75"/>
      <c r="C39" s="559" t="s">
        <v>130</v>
      </c>
      <c r="D39" s="560"/>
      <c r="E39" s="560"/>
      <c r="F39" s="560"/>
      <c r="G39" s="372">
        <f>'3.számú melléklet'!F34</f>
        <v>3486.078</v>
      </c>
      <c r="H39" s="372">
        <f>'3.számú melléklet'!G34</f>
        <v>5511</v>
      </c>
      <c r="I39" s="241">
        <f>'3.számú melléklet'!H34</f>
        <v>5507</v>
      </c>
    </row>
    <row r="40" spans="1:9" ht="15" customHeight="1">
      <c r="A40" s="101">
        <v>31</v>
      </c>
      <c r="B40" s="75"/>
      <c r="C40" s="559" t="s">
        <v>131</v>
      </c>
      <c r="D40" s="560"/>
      <c r="E40" s="560"/>
      <c r="F40" s="560"/>
      <c r="G40" s="372">
        <f>'3.számú melléklet'!F35</f>
        <v>38311</v>
      </c>
      <c r="H40" s="372">
        <f>'3.számú melléklet'!G35</f>
        <v>63610</v>
      </c>
      <c r="I40" s="241">
        <f>'3.számú melléklet'!H35</f>
        <v>60578</v>
      </c>
    </row>
    <row r="41" spans="1:9" ht="15" customHeight="1">
      <c r="A41" s="101">
        <v>32</v>
      </c>
      <c r="B41" s="75"/>
      <c r="C41" s="559" t="s">
        <v>132</v>
      </c>
      <c r="D41" s="560"/>
      <c r="E41" s="560"/>
      <c r="F41" s="560"/>
      <c r="G41" s="373">
        <f>'3.számú melléklet'!F36</f>
        <v>55232.841</v>
      </c>
      <c r="H41" s="373">
        <f>'3.számú melléklet'!G36</f>
        <v>61137.841</v>
      </c>
      <c r="I41" s="79">
        <f>'3.számú melléklet'!H36</f>
        <v>58896.841</v>
      </c>
    </row>
    <row r="42" spans="1:9" ht="15" customHeight="1">
      <c r="A42" s="101">
        <v>33</v>
      </c>
      <c r="B42" s="75"/>
      <c r="C42" s="212" t="s">
        <v>133</v>
      </c>
      <c r="D42" s="212"/>
      <c r="E42" s="212"/>
      <c r="F42" s="212"/>
      <c r="G42" s="373">
        <f>'3.számú melléklet'!F37</f>
        <v>5736</v>
      </c>
      <c r="H42" s="373">
        <f>'3.számú melléklet'!G37</f>
        <v>5736</v>
      </c>
      <c r="I42" s="79">
        <f>'3.számú melléklet'!H37</f>
        <v>5665</v>
      </c>
    </row>
    <row r="43" spans="1:9" s="175" customFormat="1" ht="15" customHeight="1">
      <c r="A43" s="101">
        <v>34</v>
      </c>
      <c r="B43" s="75"/>
      <c r="C43" s="562" t="s">
        <v>404</v>
      </c>
      <c r="D43" s="563"/>
      <c r="E43" s="563"/>
      <c r="F43" s="564"/>
      <c r="G43" s="373">
        <v>0</v>
      </c>
      <c r="H43" s="373">
        <v>0</v>
      </c>
      <c r="I43" s="79">
        <v>0</v>
      </c>
    </row>
    <row r="44" spans="1:9" s="16" customFormat="1" ht="15" customHeight="1">
      <c r="A44" s="101">
        <v>35</v>
      </c>
      <c r="B44" s="214"/>
      <c r="C44" s="561" t="s">
        <v>134</v>
      </c>
      <c r="D44" s="560"/>
      <c r="E44" s="560"/>
      <c r="F44" s="560"/>
      <c r="G44" s="368">
        <f>SUM(G38:G43)</f>
        <v>122199.488</v>
      </c>
      <c r="H44" s="368">
        <f>SUM(H38:H43)</f>
        <v>171646.84100000001</v>
      </c>
      <c r="I44" s="237">
        <f>SUM(I38:I43)</f>
        <v>166298.84100000001</v>
      </c>
    </row>
    <row r="45" spans="1:9" s="16" customFormat="1" ht="15" customHeight="1">
      <c r="A45" s="101">
        <v>36</v>
      </c>
      <c r="B45" s="214"/>
      <c r="C45" s="559" t="s">
        <v>135</v>
      </c>
      <c r="D45" s="560"/>
      <c r="E45" s="560"/>
      <c r="F45" s="560"/>
      <c r="G45" s="373">
        <f>'3.számú melléklet'!F40</f>
        <v>175288.97637795276</v>
      </c>
      <c r="H45" s="373">
        <f>'3.számú melléklet'!G40</f>
        <v>151498</v>
      </c>
      <c r="I45" s="79">
        <f>'3.számú melléklet'!H40</f>
        <v>5027</v>
      </c>
    </row>
    <row r="46" spans="1:9" s="16" customFormat="1" ht="15" customHeight="1">
      <c r="A46" s="101">
        <v>37</v>
      </c>
      <c r="B46" s="214"/>
      <c r="C46" s="559" t="s">
        <v>136</v>
      </c>
      <c r="D46" s="560"/>
      <c r="E46" s="560"/>
      <c r="F46" s="560"/>
      <c r="G46" s="373">
        <f>'3.számú melléklet'!F41</f>
        <v>0</v>
      </c>
      <c r="H46" s="373">
        <f>'3.számú melléklet'!G41</f>
        <v>0</v>
      </c>
      <c r="I46" s="79">
        <f>'3.számú melléklet'!H41</f>
        <v>0</v>
      </c>
    </row>
    <row r="47" spans="1:9" s="16" customFormat="1" ht="15" customHeight="1">
      <c r="A47" s="101">
        <v>38</v>
      </c>
      <c r="B47" s="214"/>
      <c r="C47" s="559" t="s">
        <v>222</v>
      </c>
      <c r="D47" s="560"/>
      <c r="E47" s="560"/>
      <c r="F47" s="560"/>
      <c r="G47" s="373">
        <f>'3.számú melléklet'!F42</f>
        <v>47328.023622047251</v>
      </c>
      <c r="H47" s="373">
        <f>'3.számú melléklet'!G42</f>
        <v>47328</v>
      </c>
      <c r="I47" s="79">
        <f>'3.számú melléklet'!H42</f>
        <v>714</v>
      </c>
    </row>
    <row r="48" spans="1:9" s="16" customFormat="1" ht="15" customHeight="1">
      <c r="A48" s="101">
        <v>39</v>
      </c>
      <c r="B48" s="214"/>
      <c r="C48" s="561" t="s">
        <v>69</v>
      </c>
      <c r="D48" s="560"/>
      <c r="E48" s="560"/>
      <c r="F48" s="560"/>
      <c r="G48" s="368">
        <f>SUM(G45:G47)</f>
        <v>222617</v>
      </c>
      <c r="H48" s="368">
        <f>SUM(H45:H47)</f>
        <v>198826</v>
      </c>
      <c r="I48" s="237">
        <f>SUM(I45:I47)</f>
        <v>5741</v>
      </c>
    </row>
    <row r="49" spans="1:10" ht="15" customHeight="1">
      <c r="A49" s="101">
        <v>40</v>
      </c>
      <c r="B49" s="75"/>
      <c r="C49" s="575" t="s">
        <v>112</v>
      </c>
      <c r="D49" s="560"/>
      <c r="E49" s="560"/>
      <c r="F49" s="560"/>
      <c r="G49" s="369">
        <f>'3.számú melléklet'!F46</f>
        <v>0</v>
      </c>
      <c r="H49" s="369">
        <f>'3.számú melléklet'!G46</f>
        <v>0</v>
      </c>
      <c r="I49" s="196">
        <f>'3.számú melléklet'!H46</f>
        <v>0</v>
      </c>
      <c r="J49" s="73"/>
    </row>
    <row r="50" spans="1:10" ht="15" customHeight="1">
      <c r="A50" s="101">
        <v>41</v>
      </c>
      <c r="B50" s="75"/>
      <c r="C50" s="575" t="s">
        <v>111</v>
      </c>
      <c r="D50" s="560"/>
      <c r="E50" s="560"/>
      <c r="F50" s="560"/>
      <c r="G50" s="369">
        <f>'3.számú melléklet'!F45</f>
        <v>23610</v>
      </c>
      <c r="H50" s="369">
        <f>'3.számú melléklet'!G45</f>
        <v>0</v>
      </c>
      <c r="I50" s="196">
        <f>'3.számú melléklet'!H45</f>
        <v>0</v>
      </c>
    </row>
    <row r="51" spans="1:10" s="16" customFormat="1" ht="15" customHeight="1">
      <c r="A51" s="101">
        <v>42</v>
      </c>
      <c r="B51" s="214"/>
      <c r="C51" s="561" t="s">
        <v>137</v>
      </c>
      <c r="D51" s="560"/>
      <c r="E51" s="560"/>
      <c r="F51" s="560"/>
      <c r="G51" s="368">
        <f>SUM(G49:G50)</f>
        <v>23610</v>
      </c>
      <c r="H51" s="368">
        <f>SUM(H49:H50)</f>
        <v>0</v>
      </c>
      <c r="I51" s="237">
        <f>SUM(I49:I50)</f>
        <v>0</v>
      </c>
      <c r="J51" s="74"/>
    </row>
    <row r="52" spans="1:10" s="16" customFormat="1" ht="15" customHeight="1">
      <c r="A52" s="101">
        <v>43</v>
      </c>
      <c r="B52" s="214"/>
      <c r="C52" s="567" t="s">
        <v>400</v>
      </c>
      <c r="D52" s="568"/>
      <c r="E52" s="568"/>
      <c r="F52" s="569"/>
      <c r="G52" s="368">
        <v>0</v>
      </c>
      <c r="H52" s="368">
        <v>0</v>
      </c>
      <c r="I52" s="237">
        <v>0</v>
      </c>
      <c r="J52" s="74"/>
    </row>
    <row r="53" spans="1:10" s="16" customFormat="1" ht="15" customHeight="1">
      <c r="A53" s="101">
        <v>44</v>
      </c>
      <c r="B53" s="214"/>
      <c r="C53" s="561" t="s">
        <v>59</v>
      </c>
      <c r="D53" s="560"/>
      <c r="E53" s="560"/>
      <c r="F53" s="560"/>
      <c r="G53" s="368">
        <f>G44+G48+G51-G52</f>
        <v>368426.48800000001</v>
      </c>
      <c r="H53" s="368">
        <f>H44+H48+H51-H52</f>
        <v>370472.84100000001</v>
      </c>
      <c r="I53" s="237">
        <f>I44+I48+I51-I52</f>
        <v>172039.84100000001</v>
      </c>
    </row>
    <row r="54" spans="1:10" s="16" customFormat="1" ht="15" customHeight="1">
      <c r="A54" s="101">
        <v>45</v>
      </c>
      <c r="B54" s="214"/>
      <c r="C54" s="561" t="s">
        <v>138</v>
      </c>
      <c r="D54" s="560"/>
      <c r="E54" s="560"/>
      <c r="F54" s="560"/>
      <c r="G54" s="374">
        <v>4</v>
      </c>
      <c r="H54" s="374">
        <v>4</v>
      </c>
      <c r="I54" s="300">
        <v>4</v>
      </c>
    </row>
    <row r="55" spans="1:10" ht="15" customHeight="1" thickBot="1">
      <c r="A55" s="240">
        <v>46</v>
      </c>
      <c r="B55" s="80"/>
      <c r="C55" s="576" t="s">
        <v>139</v>
      </c>
      <c r="D55" s="577"/>
      <c r="E55" s="577"/>
      <c r="F55" s="577"/>
      <c r="G55" s="375">
        <v>5</v>
      </c>
      <c r="H55" s="375">
        <v>5</v>
      </c>
      <c r="I55" s="301">
        <v>5</v>
      </c>
    </row>
    <row r="56" spans="1:10">
      <c r="A56" s="304"/>
      <c r="B56" s="39"/>
      <c r="C56" s="38"/>
      <c r="D56" s="38"/>
      <c r="E56" s="38"/>
      <c r="F56" s="38"/>
      <c r="G56" s="38"/>
      <c r="H56" s="38"/>
      <c r="I56" s="38"/>
    </row>
    <row r="57" spans="1:10">
      <c r="A57" s="305"/>
      <c r="B57" s="39"/>
      <c r="C57" s="38"/>
      <c r="D57" s="38"/>
      <c r="E57" s="38"/>
      <c r="F57" s="38"/>
      <c r="G57" s="38"/>
      <c r="H57" s="38"/>
      <c r="I57" s="38"/>
    </row>
    <row r="58" spans="1:10">
      <c r="A58" s="305"/>
      <c r="B58" s="39"/>
      <c r="C58" s="38"/>
      <c r="D58" s="38"/>
      <c r="E58" s="38"/>
      <c r="F58" s="38"/>
      <c r="G58" s="38"/>
      <c r="H58" s="38"/>
      <c r="I58" s="38"/>
    </row>
    <row r="59" spans="1:10">
      <c r="B59" s="39"/>
      <c r="C59" s="38"/>
      <c r="D59" s="38"/>
      <c r="E59" s="38"/>
      <c r="F59" s="38"/>
      <c r="G59" s="38"/>
      <c r="H59" s="38"/>
      <c r="I59" s="38"/>
    </row>
    <row r="60" spans="1:10">
      <c r="B60" s="39"/>
      <c r="C60" s="38"/>
      <c r="D60" s="38"/>
      <c r="E60" s="38"/>
      <c r="F60" s="38"/>
      <c r="G60" s="38"/>
      <c r="H60" s="38"/>
      <c r="I60" s="38"/>
    </row>
    <row r="61" spans="1:10">
      <c r="B61" s="39"/>
      <c r="C61" s="38"/>
      <c r="D61" s="38"/>
      <c r="E61" s="38"/>
      <c r="F61" s="38"/>
      <c r="G61" s="38"/>
      <c r="H61" s="38"/>
      <c r="I61" s="38"/>
    </row>
    <row r="62" spans="1:10">
      <c r="B62" s="39"/>
      <c r="C62" s="38"/>
      <c r="D62" s="38"/>
      <c r="E62" s="38"/>
      <c r="F62" s="38"/>
      <c r="G62" s="38"/>
      <c r="H62" s="38"/>
      <c r="I62" s="38"/>
    </row>
    <row r="63" spans="1:10">
      <c r="B63" s="39"/>
      <c r="C63" s="38"/>
      <c r="D63" s="38"/>
      <c r="E63" s="38"/>
      <c r="F63" s="38"/>
      <c r="G63" s="38"/>
      <c r="H63" s="38"/>
      <c r="I63" s="38"/>
    </row>
    <row r="64" spans="1:10">
      <c r="B64" s="39"/>
      <c r="C64" s="38"/>
      <c r="D64" s="38"/>
      <c r="E64" s="38"/>
      <c r="F64" s="38"/>
      <c r="G64" s="38"/>
      <c r="H64" s="38"/>
      <c r="I64" s="38"/>
    </row>
    <row r="65" spans="2:9">
      <c r="B65" s="39"/>
      <c r="C65" s="14"/>
      <c r="D65" s="14"/>
      <c r="E65" s="14"/>
      <c r="F65" s="14"/>
      <c r="G65" s="117"/>
      <c r="H65" s="323"/>
      <c r="I65" s="323"/>
    </row>
    <row r="66" spans="2:9">
      <c r="B66" s="40"/>
      <c r="C66" s="40"/>
      <c r="D66" s="40"/>
      <c r="E66" s="40"/>
      <c r="F66" s="40"/>
      <c r="G66" s="40"/>
      <c r="H66" s="40"/>
      <c r="I66" s="40"/>
    </row>
    <row r="67" spans="2:9">
      <c r="B67" s="574"/>
      <c r="C67" s="574"/>
      <c r="D67" s="574"/>
      <c r="E67" s="574"/>
      <c r="F67" s="40"/>
      <c r="G67" s="40"/>
      <c r="H67" s="40"/>
      <c r="I67" s="40"/>
    </row>
    <row r="68" spans="2:9">
      <c r="B68" s="40"/>
      <c r="C68" s="40"/>
      <c r="D68" s="40"/>
      <c r="E68" s="40"/>
      <c r="F68" s="40"/>
      <c r="G68" s="40"/>
      <c r="H68" s="40"/>
      <c r="I68" s="40"/>
    </row>
    <row r="69" spans="2:9">
      <c r="B69" s="40"/>
      <c r="C69" s="40"/>
      <c r="D69" s="40"/>
      <c r="E69" s="40"/>
      <c r="F69" s="40"/>
      <c r="G69" s="40"/>
      <c r="H69" s="40"/>
      <c r="I69" s="40"/>
    </row>
    <row r="70" spans="2:9">
      <c r="B70" s="40"/>
      <c r="C70" s="40"/>
      <c r="D70" s="40"/>
      <c r="E70" s="40"/>
      <c r="F70" s="40"/>
      <c r="G70" s="40"/>
      <c r="H70" s="40"/>
      <c r="I70" s="40"/>
    </row>
    <row r="71" spans="2:9">
      <c r="B71" s="40"/>
      <c r="C71" s="40"/>
      <c r="D71" s="40"/>
      <c r="E71" s="40"/>
      <c r="F71" s="40"/>
      <c r="G71" s="40"/>
      <c r="H71" s="40"/>
      <c r="I71" s="40"/>
    </row>
    <row r="72" spans="2:9">
      <c r="B72" s="40"/>
      <c r="C72" s="40"/>
      <c r="D72" s="40"/>
      <c r="E72" s="40"/>
      <c r="F72" s="40"/>
      <c r="G72" s="40"/>
      <c r="H72" s="40"/>
      <c r="I72" s="40"/>
    </row>
    <row r="73" spans="2:9">
      <c r="B73" s="40"/>
      <c r="C73" s="40"/>
      <c r="D73" s="40"/>
      <c r="E73" s="40"/>
      <c r="F73" s="40"/>
      <c r="G73" s="40"/>
      <c r="H73" s="40"/>
      <c r="I73" s="40"/>
    </row>
    <row r="74" spans="2:9">
      <c r="B74" s="40"/>
      <c r="C74" s="40"/>
      <c r="D74" s="40"/>
      <c r="E74" s="40"/>
      <c r="F74" s="40"/>
      <c r="G74" s="40"/>
      <c r="H74" s="40"/>
      <c r="I74" s="40"/>
    </row>
    <row r="75" spans="2:9">
      <c r="B75" s="40"/>
      <c r="C75" s="40"/>
      <c r="D75" s="40"/>
      <c r="E75" s="40"/>
      <c r="F75" s="40"/>
      <c r="G75" s="40"/>
      <c r="H75" s="40"/>
      <c r="I75" s="40"/>
    </row>
    <row r="76" spans="2:9">
      <c r="B76" s="40"/>
      <c r="C76" s="40"/>
      <c r="D76" s="40"/>
      <c r="E76" s="40"/>
      <c r="F76" s="40"/>
      <c r="G76" s="40"/>
      <c r="H76" s="40"/>
      <c r="I76" s="40"/>
    </row>
    <row r="77" spans="2:9">
      <c r="B77" s="40"/>
      <c r="C77" s="40"/>
      <c r="D77" s="40"/>
      <c r="E77" s="40"/>
      <c r="F77" s="40"/>
      <c r="G77" s="40"/>
      <c r="H77" s="40"/>
      <c r="I77" s="40"/>
    </row>
    <row r="78" spans="2:9">
      <c r="B78" s="40"/>
      <c r="C78" s="40"/>
      <c r="D78" s="40"/>
      <c r="E78" s="40"/>
      <c r="F78" s="40"/>
      <c r="G78" s="40"/>
      <c r="H78" s="40"/>
      <c r="I78" s="40"/>
    </row>
    <row r="79" spans="2:9">
      <c r="B79" s="40"/>
      <c r="C79" s="40"/>
      <c r="D79" s="40"/>
      <c r="E79" s="40"/>
      <c r="F79" s="40"/>
      <c r="G79" s="40"/>
      <c r="H79" s="40"/>
      <c r="I79" s="40"/>
    </row>
    <row r="80" spans="2:9">
      <c r="B80" s="40"/>
      <c r="C80" s="40"/>
      <c r="D80" s="40"/>
      <c r="E80" s="40"/>
      <c r="F80" s="40"/>
      <c r="G80" s="40"/>
      <c r="H80" s="40"/>
      <c r="I80" s="40"/>
    </row>
    <row r="81" spans="2:9">
      <c r="B81" s="40"/>
      <c r="C81" s="40"/>
      <c r="D81" s="40"/>
      <c r="E81" s="40"/>
      <c r="F81" s="40"/>
      <c r="G81" s="40"/>
      <c r="H81" s="40"/>
      <c r="I81" s="40"/>
    </row>
    <row r="82" spans="2:9">
      <c r="B82" s="40"/>
      <c r="C82" s="40"/>
      <c r="D82" s="40"/>
      <c r="E82" s="40"/>
      <c r="F82" s="40"/>
      <c r="G82" s="40"/>
      <c r="H82" s="40"/>
      <c r="I82" s="40"/>
    </row>
    <row r="83" spans="2:9">
      <c r="B83" s="40"/>
      <c r="C83" s="40"/>
      <c r="D83" s="40"/>
      <c r="E83" s="40"/>
      <c r="F83" s="40"/>
      <c r="G83" s="40"/>
      <c r="H83" s="40"/>
      <c r="I83" s="40"/>
    </row>
    <row r="84" spans="2:9">
      <c r="B84" s="40"/>
      <c r="C84" s="40"/>
      <c r="D84" s="40"/>
      <c r="E84" s="40"/>
      <c r="F84" s="40"/>
      <c r="G84" s="40"/>
      <c r="H84" s="40"/>
      <c r="I84" s="40"/>
    </row>
    <row r="85" spans="2:9">
      <c r="B85" s="40"/>
      <c r="C85" s="40"/>
      <c r="D85" s="40"/>
      <c r="E85" s="40"/>
      <c r="F85" s="40"/>
      <c r="G85" s="40"/>
      <c r="H85" s="40"/>
      <c r="I85" s="40"/>
    </row>
    <row r="86" spans="2:9">
      <c r="B86" s="40"/>
      <c r="C86" s="40"/>
      <c r="D86" s="40"/>
      <c r="E86" s="40"/>
      <c r="F86" s="40"/>
      <c r="G86" s="40"/>
      <c r="H86" s="40"/>
      <c r="I86" s="40"/>
    </row>
    <row r="87" spans="2:9">
      <c r="B87" s="40"/>
      <c r="C87" s="40"/>
      <c r="D87" s="40"/>
      <c r="E87" s="40"/>
      <c r="F87" s="40"/>
      <c r="G87" s="40"/>
      <c r="H87" s="40"/>
      <c r="I87" s="40"/>
    </row>
    <row r="88" spans="2:9">
      <c r="B88" s="40"/>
      <c r="C88" s="40"/>
      <c r="D88" s="40"/>
      <c r="E88" s="40"/>
      <c r="F88" s="40"/>
      <c r="G88" s="40"/>
      <c r="H88" s="40"/>
      <c r="I88" s="40"/>
    </row>
    <row r="89" spans="2:9">
      <c r="B89" s="40"/>
      <c r="C89" s="40"/>
      <c r="D89" s="40"/>
      <c r="E89" s="40"/>
      <c r="F89" s="40"/>
      <c r="G89" s="40"/>
      <c r="H89" s="40"/>
      <c r="I89" s="40"/>
    </row>
    <row r="90" spans="2:9">
      <c r="B90" s="40"/>
      <c r="C90" s="40"/>
      <c r="D90" s="40"/>
      <c r="E90" s="40"/>
      <c r="F90" s="40"/>
      <c r="G90" s="40"/>
      <c r="H90" s="40"/>
      <c r="I90" s="40"/>
    </row>
    <row r="91" spans="2:9">
      <c r="B91" s="40"/>
      <c r="C91" s="40"/>
      <c r="D91" s="40"/>
      <c r="E91" s="40"/>
      <c r="F91" s="40"/>
      <c r="G91" s="40"/>
      <c r="H91" s="40"/>
      <c r="I91" s="40"/>
    </row>
    <row r="92" spans="2:9">
      <c r="B92" s="40"/>
      <c r="C92" s="40"/>
      <c r="D92" s="40"/>
      <c r="E92" s="40"/>
      <c r="F92" s="40"/>
      <c r="G92" s="40"/>
      <c r="H92" s="40"/>
      <c r="I92" s="40"/>
    </row>
    <row r="93" spans="2:9">
      <c r="B93" s="40"/>
      <c r="C93" s="40"/>
      <c r="D93" s="40"/>
      <c r="E93" s="40"/>
      <c r="F93" s="40"/>
      <c r="G93" s="40"/>
      <c r="H93" s="40"/>
      <c r="I93" s="40"/>
    </row>
    <row r="94" spans="2:9">
      <c r="B94" s="40"/>
      <c r="C94" s="40"/>
      <c r="D94" s="40"/>
      <c r="E94" s="40"/>
      <c r="F94" s="40"/>
      <c r="G94" s="40"/>
      <c r="H94" s="40"/>
      <c r="I94" s="40"/>
    </row>
    <row r="95" spans="2:9">
      <c r="B95" s="40"/>
      <c r="C95" s="40"/>
      <c r="D95" s="40"/>
      <c r="E95" s="40"/>
      <c r="F95" s="40"/>
      <c r="G95" s="40"/>
      <c r="H95" s="40"/>
      <c r="I95" s="40"/>
    </row>
    <row r="96" spans="2:9">
      <c r="B96" s="39"/>
      <c r="C96" s="42"/>
      <c r="D96" s="23"/>
      <c r="E96" s="23"/>
      <c r="F96" s="23"/>
      <c r="G96" s="23"/>
      <c r="H96" s="23"/>
      <c r="I96" s="23"/>
    </row>
  </sheetData>
  <mergeCells count="50">
    <mergeCell ref="C22:F22"/>
    <mergeCell ref="C24:F24"/>
    <mergeCell ref="C27:F27"/>
    <mergeCell ref="C20:F20"/>
    <mergeCell ref="B7:B9"/>
    <mergeCell ref="C7:F9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H7:H9"/>
    <mergeCell ref="I7:I9"/>
    <mergeCell ref="A1:I1"/>
    <mergeCell ref="A3:I3"/>
    <mergeCell ref="A4:I4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I66"/>
  <sheetViews>
    <sheetView workbookViewId="0">
      <selection activeCell="A2" sqref="A2"/>
    </sheetView>
  </sheetViews>
  <sheetFormatPr defaultRowHeight="14.4"/>
  <cols>
    <col min="1" max="1" width="6" customWidth="1"/>
    <col min="5" max="5" width="29.6640625" customWidth="1"/>
    <col min="6" max="6" width="13.44140625" customWidth="1"/>
    <col min="7" max="8" width="13.44140625" style="175" customWidth="1"/>
    <col min="9" max="9" width="11" bestFit="1" customWidth="1"/>
  </cols>
  <sheetData>
    <row r="1" spans="1:9">
      <c r="A1" s="551" t="s">
        <v>715</v>
      </c>
      <c r="B1" s="551"/>
      <c r="C1" s="551"/>
      <c r="D1" s="551"/>
      <c r="E1" s="551"/>
      <c r="F1" s="551"/>
      <c r="G1" s="554"/>
      <c r="H1" s="554"/>
    </row>
    <row r="2" spans="1:9">
      <c r="A2" s="55"/>
      <c r="B2" s="55"/>
      <c r="C2" s="55"/>
      <c r="D2" s="55"/>
      <c r="E2" s="55"/>
      <c r="F2" s="55"/>
      <c r="G2" s="55"/>
      <c r="H2" s="55"/>
    </row>
    <row r="3" spans="1:9">
      <c r="A3" s="553" t="s">
        <v>439</v>
      </c>
      <c r="B3" s="553"/>
      <c r="C3" s="553"/>
      <c r="D3" s="553"/>
      <c r="E3" s="553"/>
      <c r="F3" s="553"/>
      <c r="G3" s="552"/>
      <c r="H3" s="554"/>
    </row>
    <row r="4" spans="1:9">
      <c r="A4" s="615"/>
      <c r="B4" s="615"/>
      <c r="C4" s="615"/>
      <c r="D4" s="615"/>
      <c r="E4" s="615"/>
      <c r="F4" s="615"/>
      <c r="G4" s="23"/>
      <c r="H4" s="23"/>
    </row>
    <row r="5" spans="1:9" ht="15" thickBot="1">
      <c r="A5" s="58"/>
      <c r="B5" s="58"/>
      <c r="C5" s="69"/>
      <c r="D5" s="58"/>
      <c r="E5" s="58"/>
      <c r="F5" s="23"/>
      <c r="G5" s="352"/>
      <c r="H5" s="352" t="s">
        <v>12</v>
      </c>
    </row>
    <row r="6" spans="1:9">
      <c r="A6" s="224"/>
      <c r="B6" s="616" t="s">
        <v>7</v>
      </c>
      <c r="C6" s="616"/>
      <c r="D6" s="616"/>
      <c r="E6" s="616"/>
      <c r="F6" s="353" t="s">
        <v>8</v>
      </c>
      <c r="G6" s="353" t="s">
        <v>9</v>
      </c>
      <c r="H6" s="283" t="s">
        <v>237</v>
      </c>
    </row>
    <row r="7" spans="1:9" ht="30" customHeight="1">
      <c r="A7" s="71" t="s">
        <v>60</v>
      </c>
      <c r="B7" s="592" t="s">
        <v>61</v>
      </c>
      <c r="C7" s="592"/>
      <c r="D7" s="592"/>
      <c r="E7" s="592"/>
      <c r="F7" s="354" t="s">
        <v>178</v>
      </c>
      <c r="G7" s="354" t="s">
        <v>456</v>
      </c>
      <c r="H7" s="222" t="s">
        <v>481</v>
      </c>
    </row>
    <row r="8" spans="1:9" ht="12.75" customHeight="1">
      <c r="A8" s="617">
        <v>1</v>
      </c>
      <c r="B8" s="618" t="s">
        <v>62</v>
      </c>
      <c r="C8" s="618"/>
      <c r="D8" s="618"/>
      <c r="E8" s="618"/>
      <c r="F8" s="598"/>
      <c r="G8" s="598"/>
      <c r="H8" s="584"/>
    </row>
    <row r="9" spans="1:9">
      <c r="A9" s="617"/>
      <c r="B9" s="618"/>
      <c r="C9" s="618"/>
      <c r="D9" s="618"/>
      <c r="E9" s="618"/>
      <c r="F9" s="599"/>
      <c r="G9" s="599"/>
      <c r="H9" s="585"/>
    </row>
    <row r="10" spans="1:9">
      <c r="A10" s="617"/>
      <c r="B10" s="618"/>
      <c r="C10" s="618"/>
      <c r="D10" s="618"/>
      <c r="E10" s="618"/>
      <c r="F10" s="600"/>
      <c r="G10" s="600"/>
      <c r="H10" s="586"/>
      <c r="I10" s="23"/>
    </row>
    <row r="11" spans="1:9">
      <c r="A11" s="156">
        <v>2</v>
      </c>
      <c r="B11" s="619" t="s">
        <v>95</v>
      </c>
      <c r="C11" s="619"/>
      <c r="D11" s="619"/>
      <c r="E11" s="619"/>
      <c r="F11" s="355">
        <f>'4.számú melléklet'!C32+'4.számú melléklet'!C34+'4.számú melléklet'!C35+'4.számú melléklet'!C36+'4.számú melléklet'!C38+'4.számú melléklet'!C37+'4.számú melléklet'!C31+'4.számú melléklet'!C33</f>
        <v>21393</v>
      </c>
      <c r="G11" s="355">
        <f>'4.számú melléklet'!D32+'4.számú melléklet'!D34+'4.számú melléklet'!D35+'4.számú melléklet'!D36+'4.számú melléklet'!D38+'4.számú melléklet'!D37+'4.számú melléklet'!D31+'4.számú melléklet'!D33</f>
        <v>21393</v>
      </c>
      <c r="H11" s="220">
        <f>'4.számú melléklet'!E32+'4.számú melléklet'!E34+'4.számú melléklet'!E35+'4.számú melléklet'!E36+'4.számú melléklet'!E38+'4.számú melléklet'!E37+'4.számú melléklet'!E31+'4.számú melléklet'!E33</f>
        <v>28149</v>
      </c>
    </row>
    <row r="12" spans="1:9">
      <c r="A12" s="156">
        <v>3</v>
      </c>
      <c r="B12" s="619" t="s">
        <v>228</v>
      </c>
      <c r="C12" s="619"/>
      <c r="D12" s="619"/>
      <c r="E12" s="619"/>
      <c r="F12" s="355">
        <f>('4.számú melléklet'!C26+'4.számú melléklet'!C27+'4.számú melléklet'!C28+'4.számú melléklet'!C29+'4.számú melléklet'!C30)</f>
        <v>17900</v>
      </c>
      <c r="G12" s="355">
        <f>('4.számú melléklet'!D26+'4.számú melléklet'!D27+'4.számú melléklet'!D28+'4.számú melléklet'!D29+'4.számú melléklet'!D30)</f>
        <v>17900</v>
      </c>
      <c r="H12" s="220">
        <f>('4.számú melléklet'!E26+'4.számú melléklet'!E27+'4.számú melléklet'!E28+'4.számú melléklet'!E29+'4.számú melléklet'!E30)</f>
        <v>18798</v>
      </c>
    </row>
    <row r="13" spans="1:9" ht="12.75" customHeight="1">
      <c r="A13" s="156">
        <v>4</v>
      </c>
      <c r="B13" s="605" t="s">
        <v>96</v>
      </c>
      <c r="C13" s="605"/>
      <c r="D13" s="605"/>
      <c r="E13" s="605"/>
      <c r="F13" s="355">
        <f>('4.számú melléklet'!C42+'4.számú melléklet'!C46+'4.számú melléklet'!C45)</f>
        <v>219617</v>
      </c>
      <c r="G13" s="355">
        <f>('4.számú melléklet'!D42+'4.számú melléklet'!D46+'4.számú melléklet'!D45)</f>
        <v>219617</v>
      </c>
      <c r="H13" s="220">
        <f>('4.számú melléklet'!E42+'4.számú melléklet'!E46+'4.számú melléklet'!E45)</f>
        <v>27863</v>
      </c>
    </row>
    <row r="14" spans="1:9" ht="12.75" customHeight="1">
      <c r="A14" s="156">
        <v>5</v>
      </c>
      <c r="B14" s="605" t="s">
        <v>97</v>
      </c>
      <c r="C14" s="605"/>
      <c r="D14" s="605"/>
      <c r="E14" s="605"/>
      <c r="F14" s="355">
        <f>('4.számú melléklet'!C43+'4.számú melléklet'!C44+'4.számú melléklet'!C40+'4.számú melléklet'!C41)</f>
        <v>3178</v>
      </c>
      <c r="G14" s="355">
        <f>('4.számú melléklet'!D43+'4.számú melléklet'!D44+'4.számú melléklet'!D40+'4.számú melléklet'!D41)</f>
        <v>3178</v>
      </c>
      <c r="H14" s="220">
        <f>('4.számú melléklet'!E43+'4.számú melléklet'!E44+'4.számú melléklet'!E40+'4.számú melléklet'!E41)</f>
        <v>18290</v>
      </c>
    </row>
    <row r="15" spans="1:9">
      <c r="A15" s="156">
        <v>6</v>
      </c>
      <c r="B15" s="59" t="s">
        <v>98</v>
      </c>
      <c r="C15" s="59"/>
      <c r="D15" s="59"/>
      <c r="E15" s="59"/>
      <c r="F15" s="356">
        <f>'4.számú melléklet'!C24</f>
        <v>83743</v>
      </c>
      <c r="G15" s="356">
        <f>'4.számú melléklet'!D24</f>
        <v>85790</v>
      </c>
      <c r="H15" s="223">
        <f>'4.számú melléklet'!E24</f>
        <v>85790</v>
      </c>
    </row>
    <row r="16" spans="1:9">
      <c r="A16" s="225">
        <v>7</v>
      </c>
      <c r="B16" s="604" t="s">
        <v>1</v>
      </c>
      <c r="C16" s="604"/>
      <c r="D16" s="604"/>
      <c r="E16" s="604"/>
      <c r="F16" s="357">
        <f>SUM(F11:F15)</f>
        <v>345831</v>
      </c>
      <c r="G16" s="357">
        <f>SUM(G11:G15)</f>
        <v>347878</v>
      </c>
      <c r="H16" s="226">
        <f>SUM(H11:H15)</f>
        <v>178890</v>
      </c>
    </row>
    <row r="17" spans="1:8">
      <c r="A17" s="613">
        <v>8</v>
      </c>
      <c r="B17" s="592" t="s">
        <v>99</v>
      </c>
      <c r="C17" s="592"/>
      <c r="D17" s="592"/>
      <c r="E17" s="592"/>
      <c r="F17" s="601"/>
      <c r="G17" s="601"/>
      <c r="H17" s="587"/>
    </row>
    <row r="18" spans="1:8">
      <c r="A18" s="613"/>
      <c r="B18" s="592"/>
      <c r="C18" s="592"/>
      <c r="D18" s="592"/>
      <c r="E18" s="592"/>
      <c r="F18" s="602"/>
      <c r="G18" s="602"/>
      <c r="H18" s="588"/>
    </row>
    <row r="19" spans="1:8">
      <c r="A19" s="614"/>
      <c r="B19" s="594"/>
      <c r="C19" s="594"/>
      <c r="D19" s="594"/>
      <c r="E19" s="594"/>
      <c r="F19" s="603"/>
      <c r="G19" s="603"/>
      <c r="H19" s="589"/>
    </row>
    <row r="20" spans="1:8">
      <c r="A20" s="156">
        <v>9</v>
      </c>
      <c r="B20" s="605" t="s">
        <v>100</v>
      </c>
      <c r="C20" s="605"/>
      <c r="D20" s="605"/>
      <c r="E20" s="605"/>
      <c r="F20" s="355">
        <v>0</v>
      </c>
      <c r="G20" s="355">
        <v>0</v>
      </c>
      <c r="H20" s="220">
        <v>0</v>
      </c>
    </row>
    <row r="21" spans="1:8">
      <c r="A21" s="156">
        <v>10</v>
      </c>
      <c r="B21" s="605" t="s">
        <v>101</v>
      </c>
      <c r="C21" s="605"/>
      <c r="D21" s="605"/>
      <c r="E21" s="605"/>
      <c r="F21" s="355">
        <v>0</v>
      </c>
      <c r="G21" s="355">
        <v>0</v>
      </c>
      <c r="H21" s="220">
        <v>0</v>
      </c>
    </row>
    <row r="22" spans="1:8">
      <c r="A22" s="156">
        <v>11</v>
      </c>
      <c r="B22" s="605" t="s">
        <v>102</v>
      </c>
      <c r="C22" s="605"/>
      <c r="D22" s="605"/>
      <c r="E22" s="605"/>
      <c r="F22" s="355">
        <v>0</v>
      </c>
      <c r="G22" s="355">
        <v>0</v>
      </c>
      <c r="H22" s="220">
        <v>0</v>
      </c>
    </row>
    <row r="23" spans="1:8">
      <c r="A23" s="227">
        <v>12</v>
      </c>
      <c r="B23" s="606" t="s">
        <v>103</v>
      </c>
      <c r="C23" s="606"/>
      <c r="D23" s="606"/>
      <c r="E23" s="606"/>
      <c r="F23" s="357">
        <f>SUM(F20:F22)</f>
        <v>0</v>
      </c>
      <c r="G23" s="357">
        <f>SUM(G20:G22)</f>
        <v>0</v>
      </c>
      <c r="H23" s="226">
        <f>SUM(H20:H22)</f>
        <v>0</v>
      </c>
    </row>
    <row r="24" spans="1:8">
      <c r="A24" s="617">
        <v>13</v>
      </c>
      <c r="B24" s="592" t="s">
        <v>104</v>
      </c>
      <c r="C24" s="592"/>
      <c r="D24" s="592"/>
      <c r="E24" s="592"/>
      <c r="F24" s="601"/>
      <c r="G24" s="601"/>
      <c r="H24" s="587"/>
    </row>
    <row r="25" spans="1:8">
      <c r="A25" s="617"/>
      <c r="B25" s="592"/>
      <c r="C25" s="592"/>
      <c r="D25" s="592"/>
      <c r="E25" s="592"/>
      <c r="F25" s="602"/>
      <c r="G25" s="602"/>
      <c r="H25" s="588"/>
    </row>
    <row r="26" spans="1:8">
      <c r="A26" s="617"/>
      <c r="B26" s="594"/>
      <c r="C26" s="594"/>
      <c r="D26" s="594"/>
      <c r="E26" s="594"/>
      <c r="F26" s="603"/>
      <c r="G26" s="603"/>
      <c r="H26" s="589"/>
    </row>
    <row r="27" spans="1:8">
      <c r="A27" s="156">
        <v>14</v>
      </c>
      <c r="B27" s="607" t="s">
        <v>105</v>
      </c>
      <c r="C27" s="607"/>
      <c r="D27" s="607"/>
      <c r="E27" s="607"/>
      <c r="F27" s="358">
        <f>'4.számú melléklet'!C47</f>
        <v>22595</v>
      </c>
      <c r="G27" s="358">
        <f>'4.számú melléklet'!D47</f>
        <v>22595</v>
      </c>
      <c r="H27" s="228">
        <f>'4.számú melléklet'!E47</f>
        <v>209906</v>
      </c>
    </row>
    <row r="28" spans="1:8">
      <c r="A28" s="227">
        <v>15</v>
      </c>
      <c r="B28" s="606" t="s">
        <v>1</v>
      </c>
      <c r="C28" s="606"/>
      <c r="D28" s="606"/>
      <c r="E28" s="606"/>
      <c r="F28" s="359">
        <f>SUM(F27)</f>
        <v>22595</v>
      </c>
      <c r="G28" s="359">
        <f>SUM(G27)</f>
        <v>22595</v>
      </c>
      <c r="H28" s="221">
        <f>SUM(H27)</f>
        <v>209906</v>
      </c>
    </row>
    <row r="29" spans="1:8">
      <c r="A29" s="110"/>
      <c r="B29" s="60"/>
      <c r="C29" s="60"/>
      <c r="D29" s="60"/>
      <c r="E29" s="60"/>
      <c r="F29" s="60"/>
      <c r="G29" s="402"/>
      <c r="H29" s="363"/>
    </row>
    <row r="30" spans="1:8">
      <c r="A30" s="227">
        <v>16</v>
      </c>
      <c r="B30" s="593" t="s">
        <v>163</v>
      </c>
      <c r="C30" s="594"/>
      <c r="D30" s="594"/>
      <c r="E30" s="594"/>
      <c r="F30" s="360">
        <f>F16+F23+F28</f>
        <v>368426</v>
      </c>
      <c r="G30" s="360">
        <f>G16+G23+G28</f>
        <v>370473</v>
      </c>
      <c r="H30" s="229">
        <f>H16+H23+H28</f>
        <v>388796</v>
      </c>
    </row>
    <row r="31" spans="1:8" ht="15" customHeight="1">
      <c r="A31" s="591">
        <v>17</v>
      </c>
      <c r="B31" s="592" t="s">
        <v>63</v>
      </c>
      <c r="C31" s="592"/>
      <c r="D31" s="592"/>
      <c r="E31" s="592"/>
      <c r="F31" s="598"/>
      <c r="G31" s="598"/>
      <c r="H31" s="584"/>
    </row>
    <row r="32" spans="1:8" ht="15" customHeight="1">
      <c r="A32" s="591"/>
      <c r="B32" s="592"/>
      <c r="C32" s="592"/>
      <c r="D32" s="592"/>
      <c r="E32" s="592"/>
      <c r="F32" s="608"/>
      <c r="G32" s="608"/>
      <c r="H32" s="590"/>
    </row>
    <row r="33" spans="1:8">
      <c r="A33" s="156">
        <v>18</v>
      </c>
      <c r="B33" s="605" t="s">
        <v>64</v>
      </c>
      <c r="C33" s="605"/>
      <c r="D33" s="605"/>
      <c r="E33" s="605"/>
      <c r="F33" s="355">
        <f>'5.számú melléklet'!D25+'5.számú melléklet'!D108</f>
        <v>19433.569</v>
      </c>
      <c r="G33" s="355">
        <f>'5.számú melléklet'!E25+'5.számú melléklet'!E108</f>
        <v>35652</v>
      </c>
      <c r="H33" s="220">
        <f>'5.számú melléklet'!F25+'5.számú melléklet'!F108</f>
        <v>35652</v>
      </c>
    </row>
    <row r="34" spans="1:8">
      <c r="A34" s="156">
        <v>19</v>
      </c>
      <c r="B34" s="605" t="s">
        <v>65</v>
      </c>
      <c r="C34" s="605"/>
      <c r="D34" s="605"/>
      <c r="E34" s="605"/>
      <c r="F34" s="355">
        <f>'5.számú melléklet'!D40</f>
        <v>3486.078</v>
      </c>
      <c r="G34" s="355">
        <f>'5.számú melléklet'!E40</f>
        <v>5511</v>
      </c>
      <c r="H34" s="220">
        <f>'5.számú melléklet'!F40</f>
        <v>5507</v>
      </c>
    </row>
    <row r="35" spans="1:8">
      <c r="A35" s="156">
        <v>20</v>
      </c>
      <c r="B35" s="605" t="s">
        <v>106</v>
      </c>
      <c r="C35" s="605"/>
      <c r="D35" s="605"/>
      <c r="E35" s="605"/>
      <c r="F35" s="355">
        <f>'5.számú melléklet'!D59+'5.számú melléklet'!D98+'5.számú melléklet'!D112</f>
        <v>38311</v>
      </c>
      <c r="G35" s="355">
        <f>'5.számú melléklet'!E59+'5.számú melléklet'!E98+'5.számú melléklet'!E112</f>
        <v>63610</v>
      </c>
      <c r="H35" s="220">
        <f>'5.számú melléklet'!F59+'5.számú melléklet'!F98+'5.számú melléklet'!F112</f>
        <v>60578</v>
      </c>
    </row>
    <row r="36" spans="1:8">
      <c r="A36" s="156">
        <v>21</v>
      </c>
      <c r="B36" s="605" t="s">
        <v>107</v>
      </c>
      <c r="C36" s="605"/>
      <c r="D36" s="605"/>
      <c r="E36" s="605"/>
      <c r="F36" s="355">
        <f>'5.számú melléklet'!D72</f>
        <v>55232.841</v>
      </c>
      <c r="G36" s="355">
        <f>'5.számú melléklet'!E72</f>
        <v>61137.841</v>
      </c>
      <c r="H36" s="220">
        <f>'5.számú melléklet'!F72</f>
        <v>58896.841</v>
      </c>
    </row>
    <row r="37" spans="1:8">
      <c r="A37" s="156">
        <v>22</v>
      </c>
      <c r="B37" s="605" t="s">
        <v>108</v>
      </c>
      <c r="C37" s="605"/>
      <c r="D37" s="605"/>
      <c r="E37" s="605"/>
      <c r="F37" s="355">
        <f>'5.számú melléklet'!D80</f>
        <v>5736</v>
      </c>
      <c r="G37" s="355">
        <f>'5.számú melléklet'!E80</f>
        <v>5736</v>
      </c>
      <c r="H37" s="220">
        <f>'5.számú melléklet'!F80</f>
        <v>5665</v>
      </c>
    </row>
    <row r="38" spans="1:8">
      <c r="A38" s="102">
        <v>23</v>
      </c>
      <c r="B38" s="606" t="s">
        <v>66</v>
      </c>
      <c r="C38" s="606"/>
      <c r="D38" s="606"/>
      <c r="E38" s="606"/>
      <c r="F38" s="359">
        <f>SUM(F33:F37)</f>
        <v>122199.488</v>
      </c>
      <c r="G38" s="359">
        <f>SUM(G33:G37)</f>
        <v>171646.84100000001</v>
      </c>
      <c r="H38" s="221">
        <f>SUM(H33:H37)</f>
        <v>166298.84100000001</v>
      </c>
    </row>
    <row r="39" spans="1:8">
      <c r="A39" s="156">
        <v>24</v>
      </c>
      <c r="B39" s="157" t="s">
        <v>67</v>
      </c>
      <c r="C39" s="88"/>
      <c r="D39" s="215"/>
      <c r="E39" s="88"/>
      <c r="F39" s="361"/>
      <c r="G39" s="361"/>
      <c r="H39" s="230"/>
    </row>
    <row r="40" spans="1:8">
      <c r="A40" s="156">
        <v>25</v>
      </c>
      <c r="B40" s="611" t="s">
        <v>70</v>
      </c>
      <c r="C40" s="596"/>
      <c r="D40" s="596"/>
      <c r="E40" s="597"/>
      <c r="F40" s="355">
        <f>'5.számú melléklet'!D85</f>
        <v>175288.97637795276</v>
      </c>
      <c r="G40" s="355">
        <f>'5.számú melléklet'!E85</f>
        <v>151498</v>
      </c>
      <c r="H40" s="220">
        <f>'5.számú melléklet'!F85</f>
        <v>5027</v>
      </c>
    </row>
    <row r="41" spans="1:8">
      <c r="A41" s="156">
        <v>26</v>
      </c>
      <c r="B41" s="611" t="s">
        <v>109</v>
      </c>
      <c r="C41" s="596"/>
      <c r="D41" s="596"/>
      <c r="E41" s="597"/>
      <c r="F41" s="355">
        <f>'5.számú melléklet'!D84</f>
        <v>0</v>
      </c>
      <c r="G41" s="355">
        <f>'5.számú melléklet'!E84</f>
        <v>0</v>
      </c>
      <c r="H41" s="220">
        <f>'5.számú melléklet'!F84</f>
        <v>0</v>
      </c>
    </row>
    <row r="42" spans="1:8">
      <c r="A42" s="156">
        <v>27</v>
      </c>
      <c r="B42" s="611" t="s">
        <v>68</v>
      </c>
      <c r="C42" s="596"/>
      <c r="D42" s="596"/>
      <c r="E42" s="597"/>
      <c r="F42" s="355">
        <f>'5.számú melléklet'!D86</f>
        <v>47328.023622047251</v>
      </c>
      <c r="G42" s="355">
        <f>'5.számú melléklet'!E86</f>
        <v>47328</v>
      </c>
      <c r="H42" s="220">
        <f>'5.számú melléklet'!F86</f>
        <v>714</v>
      </c>
    </row>
    <row r="43" spans="1:8">
      <c r="A43" s="156">
        <v>28</v>
      </c>
      <c r="B43" s="612" t="s">
        <v>69</v>
      </c>
      <c r="C43" s="596"/>
      <c r="D43" s="596"/>
      <c r="E43" s="597"/>
      <c r="F43" s="359">
        <f>SUM(F40:F42)</f>
        <v>222617</v>
      </c>
      <c r="G43" s="359">
        <f>SUM(G40:G42)</f>
        <v>198826</v>
      </c>
      <c r="H43" s="221">
        <f>SUM(H40:H42)</f>
        <v>5741</v>
      </c>
    </row>
    <row r="44" spans="1:8" ht="15" customHeight="1">
      <c r="A44" s="156">
        <v>29</v>
      </c>
      <c r="B44" s="172" t="s">
        <v>110</v>
      </c>
      <c r="C44" s="173"/>
      <c r="D44" s="173"/>
      <c r="E44" s="174"/>
      <c r="F44" s="354"/>
      <c r="G44" s="354"/>
      <c r="H44" s="222"/>
    </row>
    <row r="45" spans="1:8">
      <c r="A45" s="156">
        <v>30</v>
      </c>
      <c r="B45" s="595" t="s">
        <v>111</v>
      </c>
      <c r="C45" s="596"/>
      <c r="D45" s="596"/>
      <c r="E45" s="597"/>
      <c r="F45" s="356">
        <f>'5.számú melléklet'!D82</f>
        <v>23610</v>
      </c>
      <c r="G45" s="356">
        <f>'5.számú melléklet'!E82</f>
        <v>0</v>
      </c>
      <c r="H45" s="223">
        <f>'5.számú melléklet'!F82</f>
        <v>0</v>
      </c>
    </row>
    <row r="46" spans="1:8">
      <c r="A46" s="156">
        <v>31</v>
      </c>
      <c r="B46" s="595" t="s">
        <v>112</v>
      </c>
      <c r="C46" s="596"/>
      <c r="D46" s="596"/>
      <c r="E46" s="597"/>
      <c r="F46" s="356">
        <v>0</v>
      </c>
      <c r="G46" s="356">
        <v>0</v>
      </c>
      <c r="H46" s="223">
        <v>0</v>
      </c>
    </row>
    <row r="47" spans="1:8">
      <c r="A47" s="102">
        <v>32</v>
      </c>
      <c r="B47" s="604" t="s">
        <v>113</v>
      </c>
      <c r="C47" s="604"/>
      <c r="D47" s="604"/>
      <c r="E47" s="604"/>
      <c r="F47" s="359">
        <f>F45+F46</f>
        <v>23610</v>
      </c>
      <c r="G47" s="359">
        <f>G45+G46</f>
        <v>0</v>
      </c>
      <c r="H47" s="221">
        <f>H45+H46</f>
        <v>0</v>
      </c>
    </row>
    <row r="48" spans="1:8" ht="15" thickBot="1">
      <c r="A48" s="231">
        <v>33</v>
      </c>
      <c r="B48" s="609" t="s">
        <v>175</v>
      </c>
      <c r="C48" s="610"/>
      <c r="D48" s="610"/>
      <c r="E48" s="610"/>
      <c r="F48" s="362">
        <f>F38+F43+F47</f>
        <v>368426.48800000001</v>
      </c>
      <c r="G48" s="403">
        <f>G38+G43+G47</f>
        <v>370472.84100000001</v>
      </c>
      <c r="H48" s="364">
        <f>H38+H43+H47</f>
        <v>172039.84100000001</v>
      </c>
    </row>
    <row r="60" spans="2:8">
      <c r="B60" s="41"/>
      <c r="C60" s="23"/>
      <c r="D60" s="23"/>
      <c r="E60" s="23"/>
      <c r="F60" s="23"/>
      <c r="G60" s="23"/>
      <c r="H60" s="23"/>
    </row>
    <row r="61" spans="2:8">
      <c r="B61" s="41"/>
      <c r="C61" s="23"/>
      <c r="D61" s="23"/>
      <c r="E61" s="23"/>
      <c r="F61" s="23"/>
      <c r="G61" s="23"/>
      <c r="H61" s="23"/>
    </row>
    <row r="62" spans="2:8">
      <c r="B62" s="23"/>
      <c r="C62" s="23"/>
      <c r="D62" s="23"/>
      <c r="E62" s="23"/>
      <c r="F62" s="23"/>
      <c r="G62" s="23"/>
      <c r="H62" s="23"/>
    </row>
    <row r="63" spans="2:8">
      <c r="B63" s="23"/>
      <c r="C63" s="23"/>
      <c r="D63" s="23"/>
      <c r="E63" s="23"/>
      <c r="F63" s="23"/>
      <c r="G63" s="23"/>
      <c r="H63" s="23"/>
    </row>
    <row r="64" spans="2:8">
      <c r="B64" s="41"/>
      <c r="C64" s="23"/>
      <c r="D64" s="23"/>
      <c r="E64" s="23"/>
      <c r="F64" s="23"/>
      <c r="G64" s="23"/>
      <c r="H64" s="23"/>
    </row>
    <row r="65" spans="2:8">
      <c r="B65" s="23"/>
      <c r="C65" s="23"/>
      <c r="D65" s="23"/>
      <c r="E65" s="23"/>
      <c r="F65" s="23"/>
      <c r="G65" s="23"/>
      <c r="H65" s="23"/>
    </row>
    <row r="66" spans="2:8">
      <c r="B66" s="23"/>
      <c r="C66" s="23"/>
      <c r="D66" s="23"/>
      <c r="E66" s="23"/>
      <c r="F66" s="23"/>
      <c r="G66" s="23"/>
      <c r="H66" s="23"/>
    </row>
  </sheetData>
  <mergeCells count="51">
    <mergeCell ref="G17:G19"/>
    <mergeCell ref="G24:G26"/>
    <mergeCell ref="G31:G32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A24:A26"/>
    <mergeCell ref="B48:E48"/>
    <mergeCell ref="B40:E40"/>
    <mergeCell ref="B41:E41"/>
    <mergeCell ref="B42:E42"/>
    <mergeCell ref="B43:E43"/>
    <mergeCell ref="B46:E46"/>
    <mergeCell ref="B45:E45"/>
    <mergeCell ref="F8:F10"/>
    <mergeCell ref="F17:F19"/>
    <mergeCell ref="B47:E47"/>
    <mergeCell ref="B34:E34"/>
    <mergeCell ref="B35:E35"/>
    <mergeCell ref="B36:E36"/>
    <mergeCell ref="B37:E37"/>
    <mergeCell ref="B38:E38"/>
    <mergeCell ref="B14:E14"/>
    <mergeCell ref="F24:F26"/>
    <mergeCell ref="B33:E33"/>
    <mergeCell ref="B27:E27"/>
    <mergeCell ref="B28:E28"/>
    <mergeCell ref="F31:F32"/>
    <mergeCell ref="B16:E16"/>
    <mergeCell ref="H8:H10"/>
    <mergeCell ref="H17:H19"/>
    <mergeCell ref="H24:H26"/>
    <mergeCell ref="H31:H32"/>
    <mergeCell ref="A1:H1"/>
    <mergeCell ref="A3:H3"/>
    <mergeCell ref="A31:A32"/>
    <mergeCell ref="B31:E32"/>
    <mergeCell ref="B30:E30"/>
    <mergeCell ref="B24:E26"/>
    <mergeCell ref="B20:E20"/>
    <mergeCell ref="B21:E21"/>
    <mergeCell ref="B22:E22"/>
    <mergeCell ref="B17:E19"/>
    <mergeCell ref="B23:E23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50"/>
  <sheetViews>
    <sheetView workbookViewId="0">
      <selection activeCell="A2" sqref="A2"/>
    </sheetView>
  </sheetViews>
  <sheetFormatPr defaultRowHeight="14.4"/>
  <cols>
    <col min="1" max="1" width="8" customWidth="1"/>
    <col min="2" max="2" width="52.5546875" customWidth="1"/>
    <col min="3" max="3" width="13.44140625" customWidth="1"/>
    <col min="4" max="5" width="13.44140625" style="175" customWidth="1"/>
  </cols>
  <sheetData>
    <row r="1" spans="1:5">
      <c r="A1" s="557" t="s">
        <v>716</v>
      </c>
      <c r="B1" s="557"/>
      <c r="C1" s="557"/>
      <c r="D1" s="554"/>
      <c r="E1" s="554"/>
    </row>
    <row r="2" spans="1:5">
      <c r="A2" s="55"/>
      <c r="B2" s="55"/>
      <c r="C2" s="55"/>
      <c r="D2" s="55"/>
      <c r="E2" s="55"/>
    </row>
    <row r="3" spans="1:5">
      <c r="A3" s="557" t="s">
        <v>396</v>
      </c>
      <c r="B3" s="557"/>
      <c r="C3" s="557"/>
      <c r="D3" s="554"/>
      <c r="E3" s="554"/>
    </row>
    <row r="4" spans="1:5">
      <c r="A4" s="55"/>
      <c r="B4" s="55"/>
      <c r="C4" s="55"/>
      <c r="D4" s="55"/>
      <c r="E4" s="55"/>
    </row>
    <row r="5" spans="1:5" ht="15" thickBot="1">
      <c r="A5" s="55"/>
      <c r="B5" s="62"/>
      <c r="C5" s="62"/>
      <c r="D5" s="341"/>
      <c r="E5" s="341" t="s">
        <v>18</v>
      </c>
    </row>
    <row r="6" spans="1:5">
      <c r="A6" s="63" t="s">
        <v>26</v>
      </c>
      <c r="B6" s="64" t="s">
        <v>7</v>
      </c>
      <c r="C6" s="342" t="s">
        <v>8</v>
      </c>
      <c r="D6" s="342" t="s">
        <v>9</v>
      </c>
      <c r="E6" s="289" t="s">
        <v>237</v>
      </c>
    </row>
    <row r="7" spans="1:5" ht="31.5" customHeight="1">
      <c r="A7" s="65">
        <v>1</v>
      </c>
      <c r="B7" s="29" t="s">
        <v>71</v>
      </c>
      <c r="C7" s="343" t="s">
        <v>179</v>
      </c>
      <c r="D7" s="343" t="s">
        <v>462</v>
      </c>
      <c r="E7" s="400" t="s">
        <v>476</v>
      </c>
    </row>
    <row r="8" spans="1:5">
      <c r="A8" s="65">
        <v>2</v>
      </c>
      <c r="B8" s="111" t="s">
        <v>72</v>
      </c>
      <c r="C8" s="344"/>
      <c r="D8" s="344"/>
      <c r="E8" s="290"/>
    </row>
    <row r="9" spans="1:5">
      <c r="A9" s="65">
        <v>3</v>
      </c>
      <c r="B9" s="26" t="s">
        <v>73</v>
      </c>
      <c r="C9" s="345">
        <v>0</v>
      </c>
      <c r="D9" s="345">
        <v>0</v>
      </c>
      <c r="E9" s="291">
        <v>0</v>
      </c>
    </row>
    <row r="10" spans="1:5">
      <c r="A10" s="65">
        <v>4</v>
      </c>
      <c r="B10" s="26" t="s">
        <v>22</v>
      </c>
      <c r="C10" s="345">
        <v>46169</v>
      </c>
      <c r="D10" s="345">
        <f>46169-289</f>
        <v>45880</v>
      </c>
      <c r="E10" s="291">
        <f>46169-289</f>
        <v>45880</v>
      </c>
    </row>
    <row r="11" spans="1:5">
      <c r="A11" s="65">
        <v>5</v>
      </c>
      <c r="B11" s="26" t="s">
        <v>74</v>
      </c>
      <c r="C11" s="345">
        <v>2654</v>
      </c>
      <c r="D11" s="345">
        <v>2654</v>
      </c>
      <c r="E11" s="291">
        <v>2654</v>
      </c>
    </row>
    <row r="12" spans="1:5">
      <c r="A12" s="65">
        <v>6</v>
      </c>
      <c r="B12" s="57" t="s">
        <v>75</v>
      </c>
      <c r="C12" s="346">
        <v>2016</v>
      </c>
      <c r="D12" s="346">
        <v>2016</v>
      </c>
      <c r="E12" s="292">
        <v>2016</v>
      </c>
    </row>
    <row r="13" spans="1:5">
      <c r="A13" s="65">
        <v>7</v>
      </c>
      <c r="B13" s="26" t="s">
        <v>76</v>
      </c>
      <c r="C13" s="345">
        <v>100</v>
      </c>
      <c r="D13" s="345">
        <v>100</v>
      </c>
      <c r="E13" s="291">
        <v>100</v>
      </c>
    </row>
    <row r="14" spans="1:5">
      <c r="A14" s="65">
        <v>8</v>
      </c>
      <c r="B14" s="26" t="s">
        <v>463</v>
      </c>
      <c r="C14" s="345">
        <v>1192</v>
      </c>
      <c r="D14" s="345">
        <v>1192</v>
      </c>
      <c r="E14" s="291">
        <v>1192</v>
      </c>
    </row>
    <row r="15" spans="1:5">
      <c r="A15" s="65">
        <v>9</v>
      </c>
      <c r="B15" s="26" t="s">
        <v>77</v>
      </c>
      <c r="C15" s="345">
        <v>5000</v>
      </c>
      <c r="D15" s="345">
        <v>5000</v>
      </c>
      <c r="E15" s="291">
        <v>5000</v>
      </c>
    </row>
    <row r="16" spans="1:5">
      <c r="A16" s="65">
        <v>10</v>
      </c>
      <c r="B16" s="30" t="s">
        <v>411</v>
      </c>
      <c r="C16" s="347">
        <v>280</v>
      </c>
      <c r="D16" s="347">
        <v>280</v>
      </c>
      <c r="E16" s="293">
        <v>280</v>
      </c>
    </row>
    <row r="17" spans="1:5" ht="17.25" customHeight="1">
      <c r="A17" s="65">
        <v>11</v>
      </c>
      <c r="B17" s="30" t="s">
        <v>78</v>
      </c>
      <c r="C17" s="347">
        <v>5736</v>
      </c>
      <c r="D17" s="347">
        <v>5736</v>
      </c>
      <c r="E17" s="293">
        <v>5736</v>
      </c>
    </row>
    <row r="18" spans="1:5" s="175" customFormat="1" ht="17.25" customHeight="1">
      <c r="A18" s="65">
        <v>12</v>
      </c>
      <c r="B18" s="30" t="s">
        <v>29</v>
      </c>
      <c r="C18" s="347">
        <v>830</v>
      </c>
      <c r="D18" s="347">
        <v>830</v>
      </c>
      <c r="E18" s="293">
        <v>830</v>
      </c>
    </row>
    <row r="19" spans="1:5" s="175" customFormat="1" ht="17.25" customHeight="1">
      <c r="A19" s="65">
        <v>13</v>
      </c>
      <c r="B19" s="30" t="s">
        <v>419</v>
      </c>
      <c r="C19" s="347">
        <v>11456</v>
      </c>
      <c r="D19" s="347">
        <f>11456+1030</f>
        <v>12486</v>
      </c>
      <c r="E19" s="293">
        <f>11456+1030</f>
        <v>12486</v>
      </c>
    </row>
    <row r="20" spans="1:5" s="175" customFormat="1" ht="17.25" customHeight="1">
      <c r="A20" s="65">
        <v>14</v>
      </c>
      <c r="B20" s="30" t="s">
        <v>420</v>
      </c>
      <c r="C20" s="347">
        <v>282</v>
      </c>
      <c r="D20" s="347">
        <v>282</v>
      </c>
      <c r="E20" s="293">
        <v>282</v>
      </c>
    </row>
    <row r="21" spans="1:5" ht="17.25" customHeight="1">
      <c r="A21" s="65">
        <v>15</v>
      </c>
      <c r="B21" s="66" t="s">
        <v>224</v>
      </c>
      <c r="C21" s="348">
        <v>1121</v>
      </c>
      <c r="D21" s="348">
        <v>1121</v>
      </c>
      <c r="E21" s="294">
        <v>1121</v>
      </c>
    </row>
    <row r="22" spans="1:5" ht="17.25" customHeight="1">
      <c r="A22" s="65">
        <v>16</v>
      </c>
      <c r="B22" s="67" t="s">
        <v>79</v>
      </c>
      <c r="C22" s="347">
        <v>1800</v>
      </c>
      <c r="D22" s="347">
        <v>1800</v>
      </c>
      <c r="E22" s="293">
        <v>1800</v>
      </c>
    </row>
    <row r="23" spans="1:5" ht="17.25" customHeight="1">
      <c r="A23" s="65">
        <v>17</v>
      </c>
      <c r="B23" s="67" t="s">
        <v>240</v>
      </c>
      <c r="C23" s="347">
        <v>5107</v>
      </c>
      <c r="D23" s="347">
        <f>5107+1209+97</f>
        <v>6413</v>
      </c>
      <c r="E23" s="293">
        <f>5107+1209+97</f>
        <v>6413</v>
      </c>
    </row>
    <row r="24" spans="1:5" ht="17.25" customHeight="1">
      <c r="A24" s="65">
        <v>18</v>
      </c>
      <c r="B24" s="67" t="s">
        <v>80</v>
      </c>
      <c r="C24" s="349">
        <f>SUM(C9:C23)</f>
        <v>83743</v>
      </c>
      <c r="D24" s="349">
        <f>SUM(D9:D23)</f>
        <v>85790</v>
      </c>
      <c r="E24" s="296">
        <f>SUM(E9:E23)</f>
        <v>85790</v>
      </c>
    </row>
    <row r="25" spans="1:5" ht="15.75" customHeight="1">
      <c r="A25" s="65">
        <v>19</v>
      </c>
      <c r="B25" s="112" t="s">
        <v>81</v>
      </c>
      <c r="C25" s="350"/>
      <c r="D25" s="350"/>
      <c r="E25" s="297"/>
    </row>
    <row r="26" spans="1:5" ht="17.100000000000001" customHeight="1">
      <c r="A26" s="65">
        <v>20</v>
      </c>
      <c r="B26" s="67" t="s">
        <v>82</v>
      </c>
      <c r="C26" s="348">
        <v>0</v>
      </c>
      <c r="D26" s="348">
        <v>0</v>
      </c>
      <c r="E26" s="294">
        <v>0</v>
      </c>
    </row>
    <row r="27" spans="1:5" ht="17.100000000000001" customHeight="1">
      <c r="A27" s="65">
        <v>21</v>
      </c>
      <c r="B27" s="67" t="s">
        <v>83</v>
      </c>
      <c r="C27" s="348">
        <v>1400</v>
      </c>
      <c r="D27" s="348">
        <v>1400</v>
      </c>
      <c r="E27" s="294">
        <v>1976</v>
      </c>
    </row>
    <row r="28" spans="1:5" ht="17.100000000000001" customHeight="1">
      <c r="A28" s="65">
        <v>22</v>
      </c>
      <c r="B28" s="67" t="s">
        <v>84</v>
      </c>
      <c r="C28" s="348">
        <v>14000</v>
      </c>
      <c r="D28" s="348">
        <v>14000</v>
      </c>
      <c r="E28" s="294">
        <v>12514</v>
      </c>
    </row>
    <row r="29" spans="1:5" ht="17.100000000000001" customHeight="1">
      <c r="A29" s="65">
        <v>23</v>
      </c>
      <c r="B29" s="67" t="s">
        <v>477</v>
      </c>
      <c r="C29" s="348">
        <v>0</v>
      </c>
      <c r="D29" s="348">
        <v>0</v>
      </c>
      <c r="E29" s="294">
        <v>1593</v>
      </c>
    </row>
    <row r="30" spans="1:5" ht="17.100000000000001" customHeight="1">
      <c r="A30" s="65">
        <v>24</v>
      </c>
      <c r="B30" s="67" t="s">
        <v>85</v>
      </c>
      <c r="C30" s="348">
        <v>2500</v>
      </c>
      <c r="D30" s="348">
        <v>2500</v>
      </c>
      <c r="E30" s="294">
        <v>2715</v>
      </c>
    </row>
    <row r="31" spans="1:5" ht="17.100000000000001" customHeight="1">
      <c r="A31" s="65">
        <v>25</v>
      </c>
      <c r="B31" s="67" t="s">
        <v>226</v>
      </c>
      <c r="C31" s="348">
        <v>300</v>
      </c>
      <c r="D31" s="348">
        <v>300</v>
      </c>
      <c r="E31" s="294">
        <v>1822</v>
      </c>
    </row>
    <row r="32" spans="1:5" ht="17.100000000000001" customHeight="1">
      <c r="A32" s="65">
        <v>26</v>
      </c>
      <c r="B32" s="67" t="s">
        <v>225</v>
      </c>
      <c r="C32" s="348">
        <v>9419</v>
      </c>
      <c r="D32" s="348">
        <v>9419</v>
      </c>
      <c r="E32" s="294">
        <v>0</v>
      </c>
    </row>
    <row r="33" spans="1:9" ht="17.100000000000001" customHeight="1">
      <c r="A33" s="65">
        <v>27</v>
      </c>
      <c r="B33" s="67" t="s">
        <v>3</v>
      </c>
      <c r="C33" s="348">
        <v>0</v>
      </c>
      <c r="D33" s="348">
        <v>0</v>
      </c>
      <c r="E33" s="294">
        <v>10166</v>
      </c>
    </row>
    <row r="34" spans="1:9" ht="17.100000000000001" customHeight="1">
      <c r="A34" s="65">
        <v>28</v>
      </c>
      <c r="B34" s="67" t="s">
        <v>86</v>
      </c>
      <c r="C34" s="348">
        <v>830</v>
      </c>
      <c r="D34" s="348">
        <v>830</v>
      </c>
      <c r="E34" s="294">
        <v>771</v>
      </c>
      <c r="I34" s="401"/>
    </row>
    <row r="35" spans="1:9" ht="17.100000000000001" customHeight="1">
      <c r="A35" s="65">
        <v>29</v>
      </c>
      <c r="B35" s="67" t="s">
        <v>421</v>
      </c>
      <c r="C35" s="348">
        <v>2900</v>
      </c>
      <c r="D35" s="348">
        <v>2900</v>
      </c>
      <c r="E35" s="294">
        <v>3836</v>
      </c>
    </row>
    <row r="36" spans="1:9">
      <c r="A36" s="65">
        <v>30</v>
      </c>
      <c r="B36" s="30" t="s">
        <v>478</v>
      </c>
      <c r="C36" s="348">
        <v>0</v>
      </c>
      <c r="D36" s="348">
        <v>0</v>
      </c>
      <c r="E36" s="294">
        <f>1500+1474+935+50</f>
        <v>3959</v>
      </c>
    </row>
    <row r="37" spans="1:9" s="175" customFormat="1">
      <c r="A37" s="65">
        <v>31</v>
      </c>
      <c r="B37" s="30" t="s">
        <v>227</v>
      </c>
      <c r="C37" s="348">
        <v>5000</v>
      </c>
      <c r="D37" s="348">
        <v>5000</v>
      </c>
      <c r="E37" s="294">
        <v>3364</v>
      </c>
    </row>
    <row r="38" spans="1:9">
      <c r="A38" s="65">
        <v>32</v>
      </c>
      <c r="B38" s="30" t="s">
        <v>87</v>
      </c>
      <c r="C38" s="348">
        <v>2944</v>
      </c>
      <c r="D38" s="348">
        <v>2944</v>
      </c>
      <c r="E38" s="294">
        <v>4231</v>
      </c>
    </row>
    <row r="39" spans="1:9">
      <c r="A39" s="65">
        <v>33</v>
      </c>
      <c r="B39" s="29" t="s">
        <v>88</v>
      </c>
      <c r="C39" s="349">
        <f>SUM(C26:C38)</f>
        <v>39293</v>
      </c>
      <c r="D39" s="349">
        <f>SUM(D26:D38)</f>
        <v>39293</v>
      </c>
      <c r="E39" s="296">
        <f>SUM(E26:E38)</f>
        <v>46947</v>
      </c>
    </row>
    <row r="40" spans="1:9" s="34" customFormat="1" ht="13.8">
      <c r="A40" s="65">
        <v>34</v>
      </c>
      <c r="B40" s="68" t="s">
        <v>89</v>
      </c>
      <c r="C40" s="348">
        <v>3178</v>
      </c>
      <c r="D40" s="348">
        <v>3178</v>
      </c>
      <c r="E40" s="294">
        <v>3315</v>
      </c>
    </row>
    <row r="41" spans="1:9">
      <c r="A41" s="65">
        <v>35</v>
      </c>
      <c r="B41" s="29" t="s">
        <v>90</v>
      </c>
      <c r="C41" s="348">
        <v>0</v>
      </c>
      <c r="D41" s="348">
        <v>0</v>
      </c>
      <c r="E41" s="294">
        <v>0</v>
      </c>
    </row>
    <row r="42" spans="1:9">
      <c r="A42" s="65">
        <v>36</v>
      </c>
      <c r="B42" s="29" t="s">
        <v>479</v>
      </c>
      <c r="C42" s="348">
        <v>0</v>
      </c>
      <c r="D42" s="348">
        <v>0</v>
      </c>
      <c r="E42" s="294">
        <v>120</v>
      </c>
      <c r="I42" s="401"/>
    </row>
    <row r="43" spans="1:9">
      <c r="A43" s="65">
        <v>37</v>
      </c>
      <c r="B43" s="29" t="s">
        <v>91</v>
      </c>
      <c r="C43" s="348">
        <v>0</v>
      </c>
      <c r="D43" s="348">
        <v>0</v>
      </c>
      <c r="E43" s="294">
        <v>13987</v>
      </c>
    </row>
    <row r="44" spans="1:9">
      <c r="A44" s="65">
        <v>38</v>
      </c>
      <c r="B44" s="29" t="s">
        <v>480</v>
      </c>
      <c r="C44" s="348">
        <v>0</v>
      </c>
      <c r="D44" s="348">
        <v>0</v>
      </c>
      <c r="E44" s="294">
        <v>988</v>
      </c>
    </row>
    <row r="45" spans="1:9">
      <c r="A45" s="65">
        <v>39</v>
      </c>
      <c r="B45" s="29" t="s">
        <v>92</v>
      </c>
      <c r="C45" s="348">
        <v>0</v>
      </c>
      <c r="D45" s="348">
        <v>0</v>
      </c>
      <c r="E45" s="294">
        <v>0</v>
      </c>
    </row>
    <row r="46" spans="1:9">
      <c r="A46" s="65">
        <v>40</v>
      </c>
      <c r="B46" s="29" t="s">
        <v>234</v>
      </c>
      <c r="C46" s="348">
        <f>'7.számú melléklet '!C10+'9.számú melléklet'!C13</f>
        <v>219617</v>
      </c>
      <c r="D46" s="348">
        <f>'7.számú melléklet '!D10+'9.számú melléklet'!D13</f>
        <v>219617</v>
      </c>
      <c r="E46" s="294">
        <f>'7.számú melléklet '!E10+'9.számú melléklet'!E13+1014</f>
        <v>27743</v>
      </c>
    </row>
    <row r="47" spans="1:9">
      <c r="A47" s="65">
        <v>41</v>
      </c>
      <c r="B47" s="29" t="s">
        <v>93</v>
      </c>
      <c r="C47" s="348">
        <v>22595</v>
      </c>
      <c r="D47" s="348">
        <v>22595</v>
      </c>
      <c r="E47" s="294">
        <f>206397+3509</f>
        <v>209906</v>
      </c>
    </row>
    <row r="48" spans="1:9" ht="15" thickBot="1">
      <c r="A48" s="231">
        <v>42</v>
      </c>
      <c r="B48" s="31" t="s">
        <v>94</v>
      </c>
      <c r="C48" s="351">
        <f>C24+C39+C40+C41+C42+C43+C44+C45+C47+C46</f>
        <v>368426</v>
      </c>
      <c r="D48" s="351">
        <f>D24+D39+D40+D41+D42+D43+D44+D45+D47+D46</f>
        <v>370473</v>
      </c>
      <c r="E48" s="295">
        <f>E24+E39+E40+E41+E42+E43+E44+E45+E47+E46</f>
        <v>388796</v>
      </c>
    </row>
    <row r="50" spans="2:5" ht="15.6">
      <c r="B50" s="43"/>
      <c r="C50" s="43"/>
      <c r="D50" s="43"/>
      <c r="E50" s="43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117"/>
  <sheetViews>
    <sheetView zoomScale="95" zoomScaleNormal="95" workbookViewId="0">
      <selection activeCell="A3" sqref="A3:G3"/>
    </sheetView>
  </sheetViews>
  <sheetFormatPr defaultRowHeight="14.4"/>
  <cols>
    <col min="1" max="1" width="5.44140625" customWidth="1"/>
    <col min="3" max="3" width="38.109375" customWidth="1"/>
    <col min="4" max="4" width="13.77734375" customWidth="1"/>
    <col min="5" max="6" width="13.77734375" style="175" customWidth="1"/>
    <col min="7" max="7" width="13.77734375" style="211" customWidth="1"/>
    <col min="8" max="8" width="28.5546875" customWidth="1"/>
    <col min="9" max="9" width="16.88671875" customWidth="1"/>
  </cols>
  <sheetData>
    <row r="1" spans="1:7">
      <c r="B1" s="34"/>
      <c r="C1" s="34"/>
      <c r="D1" s="34"/>
      <c r="E1" s="34"/>
      <c r="F1" s="34"/>
      <c r="G1" s="202"/>
    </row>
    <row r="2" spans="1:7">
      <c r="A2" s="632" t="s">
        <v>717</v>
      </c>
      <c r="B2" s="552"/>
      <c r="C2" s="552"/>
      <c r="D2" s="552"/>
      <c r="E2" s="552"/>
      <c r="F2" s="552"/>
      <c r="G2" s="552"/>
    </row>
    <row r="3" spans="1:7">
      <c r="A3" s="632" t="s">
        <v>440</v>
      </c>
      <c r="B3" s="552"/>
      <c r="C3" s="552"/>
      <c r="D3" s="552"/>
      <c r="E3" s="552"/>
      <c r="F3" s="552"/>
      <c r="G3" s="552"/>
    </row>
    <row r="4" spans="1:7">
      <c r="A4" s="632" t="s">
        <v>397</v>
      </c>
      <c r="B4" s="552"/>
      <c r="C4" s="552"/>
      <c r="D4" s="552"/>
      <c r="E4" s="552"/>
      <c r="F4" s="552"/>
      <c r="G4" s="552"/>
    </row>
    <row r="5" spans="1:7">
      <c r="A5" s="55"/>
      <c r="B5" s="120"/>
      <c r="C5" s="121"/>
      <c r="D5" s="121"/>
      <c r="E5" s="121"/>
      <c r="F5" s="121"/>
      <c r="G5" s="203"/>
    </row>
    <row r="6" spans="1:7">
      <c r="A6" s="55"/>
      <c r="B6" s="120" t="s">
        <v>27</v>
      </c>
      <c r="C6" s="121"/>
      <c r="D6" s="121"/>
      <c r="E6" s="121"/>
      <c r="F6" s="121"/>
      <c r="G6" s="203"/>
    </row>
    <row r="7" spans="1:7">
      <c r="A7" s="122"/>
      <c r="B7" s="637" t="s">
        <v>7</v>
      </c>
      <c r="C7" s="623"/>
      <c r="D7" s="169" t="s">
        <v>8</v>
      </c>
      <c r="E7" s="169" t="s">
        <v>9</v>
      </c>
      <c r="F7" s="169" t="s">
        <v>237</v>
      </c>
      <c r="G7" s="150" t="s">
        <v>237</v>
      </c>
    </row>
    <row r="8" spans="1:7" ht="15" customHeight="1">
      <c r="A8" s="635" t="s">
        <v>26</v>
      </c>
      <c r="B8" s="638" t="s">
        <v>0</v>
      </c>
      <c r="C8" s="639"/>
      <c r="D8" s="633" t="s">
        <v>179</v>
      </c>
      <c r="E8" s="633" t="s">
        <v>456</v>
      </c>
      <c r="F8" s="633" t="s">
        <v>469</v>
      </c>
      <c r="G8" s="642" t="s">
        <v>173</v>
      </c>
    </row>
    <row r="9" spans="1:7" ht="30" customHeight="1" thickBot="1">
      <c r="A9" s="636"/>
      <c r="B9" s="640"/>
      <c r="C9" s="641"/>
      <c r="D9" s="634"/>
      <c r="E9" s="634"/>
      <c r="F9" s="634"/>
      <c r="G9" s="643"/>
    </row>
    <row r="10" spans="1:7">
      <c r="A10" s="125">
        <v>1</v>
      </c>
      <c r="B10" s="124" t="s">
        <v>28</v>
      </c>
      <c r="C10" s="124"/>
      <c r="D10" s="126"/>
      <c r="E10" s="126"/>
      <c r="F10" s="398"/>
      <c r="G10" s="204"/>
    </row>
    <row r="11" spans="1:7" ht="20.399999999999999">
      <c r="A11" s="125">
        <v>2</v>
      </c>
      <c r="B11" s="124"/>
      <c r="C11" s="288" t="s">
        <v>370</v>
      </c>
      <c r="D11" s="132">
        <f>Részletező_Önk!D7</f>
        <v>12379</v>
      </c>
      <c r="E11" s="132">
        <f>12377</f>
        <v>12377</v>
      </c>
      <c r="F11" s="132">
        <f>12377</f>
        <v>12377</v>
      </c>
      <c r="G11" s="128">
        <f>Részletező_Önk!D4</f>
        <v>1</v>
      </c>
    </row>
    <row r="12" spans="1:7" s="175" customFormat="1">
      <c r="A12" s="125">
        <v>3</v>
      </c>
      <c r="B12" s="124"/>
      <c r="C12" s="288" t="s">
        <v>459</v>
      </c>
      <c r="D12" s="132">
        <v>0</v>
      </c>
      <c r="E12" s="132">
        <v>1825</v>
      </c>
      <c r="F12" s="132">
        <v>1825</v>
      </c>
      <c r="G12" s="128">
        <v>0</v>
      </c>
    </row>
    <row r="13" spans="1:7">
      <c r="A13" s="125">
        <v>4</v>
      </c>
      <c r="B13" s="124"/>
      <c r="C13" s="288" t="s">
        <v>373</v>
      </c>
      <c r="D13" s="132">
        <f>Részletező_Önk!E7</f>
        <v>0</v>
      </c>
      <c r="E13" s="132">
        <f>Részletező_Önk!F7</f>
        <v>0</v>
      </c>
      <c r="F13" s="132">
        <f>Részletező_Önk!G7</f>
        <v>0</v>
      </c>
      <c r="G13" s="128">
        <f>Részletező_Önk!E4</f>
        <v>0</v>
      </c>
    </row>
    <row r="14" spans="1:7">
      <c r="A14" s="125">
        <v>5</v>
      </c>
      <c r="B14" s="124"/>
      <c r="C14" s="285" t="s">
        <v>37</v>
      </c>
      <c r="D14" s="132">
        <f>Részletező_Önk!I7</f>
        <v>0</v>
      </c>
      <c r="E14" s="132">
        <f>Részletező_Önk!J7</f>
        <v>0</v>
      </c>
      <c r="F14" s="132">
        <v>0</v>
      </c>
      <c r="G14" s="128">
        <f>Részletező_Önk!I4</f>
        <v>0</v>
      </c>
    </row>
    <row r="15" spans="1:7">
      <c r="A15" s="125">
        <v>6</v>
      </c>
      <c r="B15" s="124"/>
      <c r="C15" s="124" t="str">
        <f>Részletező_Önk!J1</f>
        <v>Zöldterület-kezelés</v>
      </c>
      <c r="D15" s="132">
        <f>Részletező_Önk!J7</f>
        <v>0</v>
      </c>
      <c r="E15" s="132">
        <v>300</v>
      </c>
      <c r="F15" s="132">
        <v>300</v>
      </c>
      <c r="G15" s="128">
        <f>Részletező_Önk!J4</f>
        <v>0</v>
      </c>
    </row>
    <row r="16" spans="1:7">
      <c r="A16" s="125">
        <v>7</v>
      </c>
      <c r="B16" s="124"/>
      <c r="C16" s="127" t="str">
        <f>Részletező_Önk!K1</f>
        <v xml:space="preserve">Váors, községszolgáltatási egyéb szolgáltatások </v>
      </c>
      <c r="D16" s="132">
        <f>Részletező_Önk!K7</f>
        <v>1561.17</v>
      </c>
      <c r="E16" s="132">
        <v>1518</v>
      </c>
      <c r="F16" s="132">
        <v>1518</v>
      </c>
      <c r="G16" s="128">
        <v>1</v>
      </c>
    </row>
    <row r="17" spans="1:7" s="175" customFormat="1">
      <c r="A17" s="125">
        <v>8</v>
      </c>
      <c r="B17" s="124"/>
      <c r="C17" s="127" t="str">
        <f>Részletező_Önk!L1</f>
        <v>Háziorvosi alapellátás</v>
      </c>
      <c r="D17" s="132">
        <f>Részletező_Önk!L7</f>
        <v>0</v>
      </c>
      <c r="E17" s="132">
        <v>0</v>
      </c>
      <c r="F17" s="132">
        <v>0</v>
      </c>
      <c r="G17" s="128">
        <f>Részletező_Önk!L4</f>
        <v>0</v>
      </c>
    </row>
    <row r="18" spans="1:7" s="175" customFormat="1">
      <c r="A18" s="125">
        <v>9</v>
      </c>
      <c r="B18" s="124"/>
      <c r="C18" s="127" t="str">
        <f>Részletező_Önk!M1</f>
        <v xml:space="preserve">Család és nővédelmi egészségügyi gondozás </v>
      </c>
      <c r="D18" s="132">
        <f>Részletező_Önk!M7</f>
        <v>1512</v>
      </c>
      <c r="E18" s="132">
        <v>683</v>
      </c>
      <c r="F18" s="132">
        <v>683</v>
      </c>
      <c r="G18" s="128">
        <v>1</v>
      </c>
    </row>
    <row r="19" spans="1:7" s="175" customFormat="1">
      <c r="A19" s="125">
        <v>10</v>
      </c>
      <c r="B19" s="124"/>
      <c r="C19" s="127" t="str">
        <f>Részletező_Önk!O1</f>
        <v xml:space="preserve">Könyvtári szolgáltatások </v>
      </c>
      <c r="D19" s="132">
        <f>Részletező_Önk!O7</f>
        <v>0</v>
      </c>
      <c r="E19" s="132">
        <v>275</v>
      </c>
      <c r="F19" s="132">
        <v>275</v>
      </c>
      <c r="G19" s="128">
        <f>Részletező_Önk!O4</f>
        <v>0</v>
      </c>
    </row>
    <row r="20" spans="1:7" s="175" customFormat="1" ht="29.25" customHeight="1">
      <c r="A20" s="125">
        <v>11</v>
      </c>
      <c r="B20" s="124"/>
      <c r="C20" s="286" t="str">
        <f>Részletező_Önk!P1</f>
        <v>Közművelődés-hagyományos közösségi kulturális értékek gondozása</v>
      </c>
      <c r="D20" s="132">
        <f>Részletező_Önk!P7</f>
        <v>3801.3989999999999</v>
      </c>
      <c r="E20" s="132">
        <v>5498</v>
      </c>
      <c r="F20" s="132">
        <v>5498</v>
      </c>
      <c r="G20" s="128">
        <v>1</v>
      </c>
    </row>
    <row r="21" spans="1:7" s="175" customFormat="1">
      <c r="A21" s="125">
        <v>12</v>
      </c>
      <c r="B21" s="124"/>
      <c r="C21" s="286" t="s">
        <v>458</v>
      </c>
      <c r="D21" s="132">
        <v>0</v>
      </c>
      <c r="E21" s="132">
        <v>1260</v>
      </c>
      <c r="F21" s="132">
        <v>1260</v>
      </c>
      <c r="G21" s="128"/>
    </row>
    <row r="22" spans="1:7">
      <c r="A22" s="125">
        <v>13</v>
      </c>
      <c r="B22" s="124"/>
      <c r="C22" s="287" t="str">
        <f>Részletező_Önk!T1</f>
        <v xml:space="preserve">Szociális étkeztetés szociális konyhán </v>
      </c>
      <c r="D22" s="132">
        <f>Részletező_Önk!T7</f>
        <v>180</v>
      </c>
      <c r="E22" s="132">
        <v>164</v>
      </c>
      <c r="F22" s="132">
        <v>164</v>
      </c>
      <c r="G22" s="128">
        <f>Részletező_Önk!T4</f>
        <v>0</v>
      </c>
    </row>
    <row r="23" spans="1:7">
      <c r="A23" s="125">
        <v>14</v>
      </c>
      <c r="B23" s="129" t="s">
        <v>30</v>
      </c>
      <c r="C23" s="129"/>
      <c r="D23" s="130">
        <f>SUM(D11:D22)</f>
        <v>19433.569</v>
      </c>
      <c r="E23" s="130">
        <f>SUM(E11:E22)</f>
        <v>23900</v>
      </c>
      <c r="F23" s="130">
        <f>SUM(F11:F22)</f>
        <v>23900</v>
      </c>
      <c r="G23" s="149">
        <f>SUM(G10:G22)</f>
        <v>4</v>
      </c>
    </row>
    <row r="24" spans="1:7">
      <c r="A24" s="125">
        <v>15</v>
      </c>
      <c r="B24" s="55"/>
      <c r="C24" s="127" t="s">
        <v>31</v>
      </c>
      <c r="D24" s="132">
        <f>Részletező_Önk!G7+Részletező_Önk!H7</f>
        <v>0</v>
      </c>
      <c r="E24" s="132">
        <v>11752</v>
      </c>
      <c r="F24" s="132">
        <v>11752</v>
      </c>
      <c r="G24" s="206">
        <f>Részletező_Önk!G4+Részletező_Önk!H4</f>
        <v>5</v>
      </c>
    </row>
    <row r="25" spans="1:7">
      <c r="A25" s="125">
        <v>16</v>
      </c>
      <c r="B25" s="129" t="s">
        <v>32</v>
      </c>
      <c r="C25" s="133"/>
      <c r="D25" s="134">
        <f>SUM(D23:D24)</f>
        <v>19433.569</v>
      </c>
      <c r="E25" s="134">
        <f>SUM(E23:E24)</f>
        <v>35652</v>
      </c>
      <c r="F25" s="134">
        <f>SUM(F23:F24)</f>
        <v>35652</v>
      </c>
      <c r="G25" s="134"/>
    </row>
    <row r="26" spans="1:7">
      <c r="A26" s="125">
        <v>17</v>
      </c>
      <c r="B26" s="124" t="s">
        <v>33</v>
      </c>
      <c r="C26" s="124"/>
      <c r="D26" s="126"/>
      <c r="E26" s="126"/>
      <c r="F26" s="126"/>
      <c r="G26" s="207"/>
    </row>
    <row r="27" spans="1:7" ht="20.399999999999999">
      <c r="A27" s="125">
        <v>18</v>
      </c>
      <c r="B27" s="124"/>
      <c r="C27" s="288" t="s">
        <v>370</v>
      </c>
      <c r="D27" s="132">
        <f>Részletező_Önk!D10</f>
        <v>2418.0610000000001</v>
      </c>
      <c r="E27" s="132">
        <v>2284</v>
      </c>
      <c r="F27" s="132">
        <v>2280</v>
      </c>
      <c r="G27" s="208"/>
    </row>
    <row r="28" spans="1:7" s="175" customFormat="1">
      <c r="A28" s="125">
        <v>19</v>
      </c>
      <c r="B28" s="124"/>
      <c r="C28" s="288" t="s">
        <v>459</v>
      </c>
      <c r="D28" s="132">
        <v>0</v>
      </c>
      <c r="E28" s="132">
        <v>287</v>
      </c>
      <c r="F28" s="132">
        <v>287</v>
      </c>
      <c r="G28" s="208"/>
    </row>
    <row r="29" spans="1:7">
      <c r="A29" s="125">
        <v>20</v>
      </c>
      <c r="B29" s="124"/>
      <c r="C29" s="288" t="s">
        <v>373</v>
      </c>
      <c r="D29" s="132">
        <f>Részletező_Önk!E10</f>
        <v>0</v>
      </c>
      <c r="E29" s="132">
        <f>Részletező_Önk!F10</f>
        <v>0</v>
      </c>
      <c r="F29" s="132">
        <f>Részletező_Önk!G10</f>
        <v>0</v>
      </c>
      <c r="G29" s="208"/>
    </row>
    <row r="30" spans="1:7" s="175" customFormat="1">
      <c r="A30" s="125">
        <v>21</v>
      </c>
      <c r="B30" s="124"/>
      <c r="C30" s="285" t="s">
        <v>37</v>
      </c>
      <c r="D30" s="132">
        <f>Részletező_Önk!I22</f>
        <v>0</v>
      </c>
      <c r="E30" s="132">
        <f>Részletező_Önk!J22</f>
        <v>0</v>
      </c>
      <c r="F30" s="132">
        <f>Részletező_Önk!K22</f>
        <v>0</v>
      </c>
      <c r="G30" s="208"/>
    </row>
    <row r="31" spans="1:7" s="175" customFormat="1">
      <c r="A31" s="125">
        <v>22</v>
      </c>
      <c r="B31" s="124"/>
      <c r="C31" s="124" t="str">
        <f>Részletező_Önk!J1</f>
        <v>Zöldterület-kezelés</v>
      </c>
      <c r="D31" s="132">
        <f>Részletező_Önk!J10</f>
        <v>0</v>
      </c>
      <c r="E31" s="132">
        <v>47</v>
      </c>
      <c r="F31" s="132">
        <v>47</v>
      </c>
      <c r="G31" s="208"/>
    </row>
    <row r="32" spans="1:7">
      <c r="A32" s="125">
        <v>23</v>
      </c>
      <c r="B32" s="124"/>
      <c r="C32" s="127" t="str">
        <f>Részletező_Önk!K1</f>
        <v xml:space="preserve">Váors, községszolgáltatási egyéb szolgáltatások </v>
      </c>
      <c r="D32" s="132">
        <f>Részletező_Önk!K10</f>
        <v>100.744</v>
      </c>
      <c r="E32" s="132">
        <v>271</v>
      </c>
      <c r="F32" s="132">
        <v>271</v>
      </c>
      <c r="G32" s="208"/>
    </row>
    <row r="33" spans="1:7">
      <c r="A33" s="125">
        <v>24</v>
      </c>
      <c r="B33" s="124"/>
      <c r="C33" s="127" t="str">
        <f>Részletező_Önk!M1</f>
        <v xml:space="preserve">Család és nővédelmi egészségügyi gondozás </v>
      </c>
      <c r="D33" s="132">
        <f>Részletező_Önk!M10</f>
        <v>268.19099999999997</v>
      </c>
      <c r="E33" s="132">
        <v>120</v>
      </c>
      <c r="F33" s="132">
        <v>120</v>
      </c>
      <c r="G33" s="208"/>
    </row>
    <row r="34" spans="1:7">
      <c r="A34" s="125">
        <v>25</v>
      </c>
      <c r="B34" s="124"/>
      <c r="C34" s="127" t="str">
        <f>Részletező_Önk!L1</f>
        <v>Háziorvosi alapellátás</v>
      </c>
      <c r="D34" s="132">
        <f>Részletező_Önk!L10</f>
        <v>0</v>
      </c>
      <c r="E34" s="132">
        <v>0</v>
      </c>
      <c r="F34" s="132">
        <v>0</v>
      </c>
      <c r="G34" s="208"/>
    </row>
    <row r="35" spans="1:7">
      <c r="A35" s="125">
        <v>26</v>
      </c>
      <c r="B35" s="124"/>
      <c r="C35" s="127" t="str">
        <f>Részletező_Önk!O1</f>
        <v xml:space="preserve">Könyvtári szolgáltatások </v>
      </c>
      <c r="D35" s="132">
        <f>Részletező_Önk!O10</f>
        <v>0</v>
      </c>
      <c r="E35" s="132">
        <v>43</v>
      </c>
      <c r="F35" s="132">
        <v>43</v>
      </c>
      <c r="G35" s="208"/>
    </row>
    <row r="36" spans="1:7" ht="21.6">
      <c r="A36" s="125">
        <v>27</v>
      </c>
      <c r="B36" s="124"/>
      <c r="C36" s="286" t="str">
        <f>Részletező_Önk!P1</f>
        <v>Közművelődés-hagyományos közösségi kulturális értékek gondozása</v>
      </c>
      <c r="D36" s="132">
        <f>Részletező_Önk!P10</f>
        <v>667.149</v>
      </c>
      <c r="E36" s="132">
        <v>951</v>
      </c>
      <c r="F36" s="132">
        <v>951</v>
      </c>
      <c r="G36" s="208"/>
    </row>
    <row r="37" spans="1:7" s="175" customFormat="1">
      <c r="A37" s="125">
        <v>28</v>
      </c>
      <c r="B37" s="124"/>
      <c r="C37" s="286" t="s">
        <v>458</v>
      </c>
      <c r="D37" s="132">
        <v>0</v>
      </c>
      <c r="E37" s="132">
        <v>192</v>
      </c>
      <c r="F37" s="132">
        <v>192</v>
      </c>
      <c r="G37" s="208"/>
    </row>
    <row r="38" spans="1:7" s="175" customFormat="1">
      <c r="A38" s="125">
        <v>29</v>
      </c>
      <c r="B38" s="124"/>
      <c r="C38" s="287" t="s">
        <v>390</v>
      </c>
      <c r="D38" s="132">
        <f>Részletező_Önk!T10</f>
        <v>31.933</v>
      </c>
      <c r="E38" s="132">
        <v>28</v>
      </c>
      <c r="F38" s="132">
        <v>28</v>
      </c>
      <c r="G38" s="208"/>
    </row>
    <row r="39" spans="1:7">
      <c r="A39" s="125">
        <v>30</v>
      </c>
      <c r="B39" s="124"/>
      <c r="C39" s="127" t="s">
        <v>31</v>
      </c>
      <c r="D39" s="132">
        <f>Részletező_Önk!H10+Részletező_Önk!G10</f>
        <v>0</v>
      </c>
      <c r="E39" s="132">
        <v>1288</v>
      </c>
      <c r="F39" s="132">
        <v>1288</v>
      </c>
      <c r="G39" s="208"/>
    </row>
    <row r="40" spans="1:7">
      <c r="A40" s="125">
        <v>31</v>
      </c>
      <c r="B40" s="129" t="s">
        <v>35</v>
      </c>
      <c r="C40" s="129"/>
      <c r="D40" s="130">
        <f>SUM(D27:D39)</f>
        <v>3486.078</v>
      </c>
      <c r="E40" s="130">
        <f>SUM(E27:E39)</f>
        <v>5511</v>
      </c>
      <c r="F40" s="130">
        <f>SUM(F27:F39)</f>
        <v>5507</v>
      </c>
      <c r="G40" s="130"/>
    </row>
    <row r="41" spans="1:7">
      <c r="A41" s="125">
        <v>32</v>
      </c>
      <c r="B41" s="124" t="s">
        <v>36</v>
      </c>
      <c r="C41" s="124"/>
      <c r="D41" s="126"/>
      <c r="E41" s="126"/>
      <c r="F41" s="126"/>
      <c r="G41" s="208"/>
    </row>
    <row r="42" spans="1:7" ht="20.399999999999999">
      <c r="A42" s="125">
        <v>33</v>
      </c>
      <c r="B42" s="124"/>
      <c r="C42" s="288" t="s">
        <v>370</v>
      </c>
      <c r="D42" s="132">
        <f>Részletező_Önk!D11</f>
        <v>6422</v>
      </c>
      <c r="E42" s="132">
        <v>9906</v>
      </c>
      <c r="F42" s="132">
        <v>9906</v>
      </c>
      <c r="G42" s="208"/>
    </row>
    <row r="43" spans="1:7">
      <c r="A43" s="125">
        <v>34</v>
      </c>
      <c r="B43" s="124"/>
      <c r="C43" s="288" t="s">
        <v>373</v>
      </c>
      <c r="D43" s="132">
        <f>Részletező_Önk!E11</f>
        <v>894</v>
      </c>
      <c r="E43" s="132">
        <v>208</v>
      </c>
      <c r="F43" s="132">
        <v>208</v>
      </c>
      <c r="G43" s="208"/>
    </row>
    <row r="44" spans="1:7" s="175" customFormat="1">
      <c r="A44" s="125">
        <v>35</v>
      </c>
      <c r="B44" s="124"/>
      <c r="C44" s="285" t="s">
        <v>460</v>
      </c>
      <c r="D44" s="132">
        <v>0</v>
      </c>
      <c r="E44" s="132">
        <v>151</v>
      </c>
      <c r="F44" s="132">
        <v>151</v>
      </c>
      <c r="G44" s="208"/>
    </row>
    <row r="45" spans="1:7">
      <c r="A45" s="125">
        <v>36</v>
      </c>
      <c r="B45" s="124"/>
      <c r="C45" s="285" t="s">
        <v>37</v>
      </c>
      <c r="D45" s="132">
        <f>Részletező_Önk!I11</f>
        <v>1557</v>
      </c>
      <c r="E45" s="132">
        <v>930</v>
      </c>
      <c r="F45" s="132">
        <v>930</v>
      </c>
      <c r="G45" s="208"/>
    </row>
    <row r="46" spans="1:7">
      <c r="A46" s="125">
        <v>37</v>
      </c>
      <c r="B46" s="124"/>
      <c r="C46" s="124" t="str">
        <f>Részletező_Önk!J1</f>
        <v>Zöldterület-kezelés</v>
      </c>
      <c r="D46" s="132">
        <f>Részletező_Önk!J11</f>
        <v>867</v>
      </c>
      <c r="E46" s="132">
        <v>638</v>
      </c>
      <c r="F46" s="132">
        <v>638</v>
      </c>
      <c r="G46" s="208"/>
    </row>
    <row r="47" spans="1:7">
      <c r="A47" s="125">
        <v>38</v>
      </c>
      <c r="B47" s="124"/>
      <c r="C47" s="127" t="str">
        <f>Részletező_Önk!K1</f>
        <v xml:space="preserve">Váors, községszolgáltatási egyéb szolgáltatások </v>
      </c>
      <c r="D47" s="132">
        <f>Részletező_Önk!K11</f>
        <v>9533</v>
      </c>
      <c r="E47" s="132">
        <f>8760+3032</f>
        <v>11792</v>
      </c>
      <c r="F47" s="132">
        <v>8760</v>
      </c>
      <c r="G47" s="208"/>
    </row>
    <row r="48" spans="1:7">
      <c r="A48" s="125">
        <v>39</v>
      </c>
      <c r="B48" s="124"/>
      <c r="C48" s="127" t="str">
        <f>Részletező_Önk!M1</f>
        <v xml:space="preserve">Család és nővédelmi egészségügyi gondozás </v>
      </c>
      <c r="D48" s="132">
        <f>Részletező_Önk!M11</f>
        <v>219</v>
      </c>
      <c r="E48" s="132">
        <v>192</v>
      </c>
      <c r="F48" s="132">
        <v>192</v>
      </c>
      <c r="G48" s="208"/>
    </row>
    <row r="49" spans="1:7">
      <c r="A49" s="125">
        <v>40</v>
      </c>
      <c r="B49" s="124"/>
      <c r="C49" s="127" t="str">
        <f>Részletező_Önk!L1</f>
        <v>Háziorvosi alapellátás</v>
      </c>
      <c r="D49" s="132">
        <f>Részletező_Önk!L11</f>
        <v>622</v>
      </c>
      <c r="E49" s="132">
        <v>711</v>
      </c>
      <c r="F49" s="132">
        <v>711</v>
      </c>
      <c r="G49" s="208"/>
    </row>
    <row r="50" spans="1:7" s="175" customFormat="1">
      <c r="A50" s="125">
        <v>41</v>
      </c>
      <c r="B50" s="124"/>
      <c r="C50" s="127" t="str">
        <f>Részletező_Önk!N1</f>
        <v>Sportlétesítmények, edzőtáborok működtetése és fejlesztése</v>
      </c>
      <c r="D50" s="132">
        <f>Részletező_Önk!N11</f>
        <v>147</v>
      </c>
      <c r="E50" s="132">
        <v>431</v>
      </c>
      <c r="F50" s="132">
        <v>431</v>
      </c>
      <c r="G50" s="208"/>
    </row>
    <row r="51" spans="1:7">
      <c r="A51" s="125">
        <v>42</v>
      </c>
      <c r="B51" s="124"/>
      <c r="C51" s="127" t="str">
        <f>Részletező_Önk!O1</f>
        <v xml:space="preserve">Könyvtári szolgáltatások </v>
      </c>
      <c r="D51" s="132">
        <f>Részletező_Önk!O11</f>
        <v>642</v>
      </c>
      <c r="E51" s="132">
        <v>473</v>
      </c>
      <c r="F51" s="132">
        <v>473</v>
      </c>
      <c r="G51" s="208"/>
    </row>
    <row r="52" spans="1:7" ht="21.6">
      <c r="A52" s="125">
        <v>43</v>
      </c>
      <c r="B52" s="124"/>
      <c r="C52" s="286" t="str">
        <f>Részletező_Önk!P1</f>
        <v>Közművelődés-hagyományos közösségi kulturális értékek gondozása</v>
      </c>
      <c r="D52" s="132">
        <f>Részletező_Önk!P11</f>
        <v>2133</v>
      </c>
      <c r="E52" s="132">
        <v>9997</v>
      </c>
      <c r="F52" s="132">
        <v>9997</v>
      </c>
      <c r="G52" s="208"/>
    </row>
    <row r="53" spans="1:7" s="175" customFormat="1">
      <c r="A53" s="125">
        <v>44</v>
      </c>
      <c r="B53" s="124"/>
      <c r="C53" s="286" t="s">
        <v>458</v>
      </c>
      <c r="D53" s="132">
        <v>0</v>
      </c>
      <c r="E53" s="132">
        <v>2914</v>
      </c>
      <c r="F53" s="132">
        <v>2914</v>
      </c>
      <c r="G53" s="208"/>
    </row>
    <row r="54" spans="1:7" s="175" customFormat="1">
      <c r="A54" s="125">
        <v>45</v>
      </c>
      <c r="B54" s="124"/>
      <c r="C54" s="310" t="str">
        <f>Részletező_Önk!R1</f>
        <v xml:space="preserve">Gyermekétkeztetés köznevelési intézményben </v>
      </c>
      <c r="D54" s="132">
        <f>Részletező_Önk!R11</f>
        <v>13378</v>
      </c>
      <c r="E54" s="132">
        <v>16801</v>
      </c>
      <c r="F54" s="132">
        <v>16801</v>
      </c>
      <c r="G54" s="208"/>
    </row>
    <row r="55" spans="1:7">
      <c r="A55" s="125">
        <v>46</v>
      </c>
      <c r="B55" s="124"/>
      <c r="C55" s="287" t="s">
        <v>390</v>
      </c>
      <c r="D55" s="132">
        <f>Részletező_Önk!T11</f>
        <v>1721</v>
      </c>
      <c r="E55" s="132">
        <v>2004</v>
      </c>
      <c r="F55" s="132">
        <v>2004</v>
      </c>
      <c r="G55" s="208"/>
    </row>
    <row r="56" spans="1:7" s="175" customFormat="1">
      <c r="A56" s="125">
        <v>47</v>
      </c>
      <c r="B56" s="124"/>
      <c r="C56" s="287" t="s">
        <v>432</v>
      </c>
      <c r="D56" s="132">
        <f>Részletező_Önk!U11</f>
        <v>176</v>
      </c>
      <c r="E56" s="132">
        <v>1001</v>
      </c>
      <c r="F56" s="132">
        <v>1001</v>
      </c>
      <c r="G56" s="208"/>
    </row>
    <row r="57" spans="1:7" s="175" customFormat="1">
      <c r="A57" s="125">
        <v>48</v>
      </c>
      <c r="B57" s="124"/>
      <c r="C57" s="287" t="s">
        <v>461</v>
      </c>
      <c r="D57" s="132">
        <v>0</v>
      </c>
      <c r="E57" s="132">
        <v>3498</v>
      </c>
      <c r="F57" s="132">
        <v>3498</v>
      </c>
      <c r="G57" s="208"/>
    </row>
    <row r="58" spans="1:7">
      <c r="A58" s="125">
        <v>49</v>
      </c>
      <c r="B58" s="124"/>
      <c r="C58" s="127" t="s">
        <v>31</v>
      </c>
      <c r="D58" s="132">
        <f>Részletező_Önk!G11+Részletező_Önk!H11</f>
        <v>0</v>
      </c>
      <c r="E58" s="132">
        <v>1963</v>
      </c>
      <c r="F58" s="132">
        <v>1963</v>
      </c>
      <c r="G58" s="208"/>
    </row>
    <row r="59" spans="1:7">
      <c r="A59" s="125">
        <v>50</v>
      </c>
      <c r="B59" s="136" t="s">
        <v>38</v>
      </c>
      <c r="C59" s="137"/>
      <c r="D59" s="138">
        <f>SUM(D42:D58)</f>
        <v>38311</v>
      </c>
      <c r="E59" s="138">
        <f>SUM(E42:E58)</f>
        <v>63610</v>
      </c>
      <c r="F59" s="138">
        <f>SUM(F42:F58)</f>
        <v>60578</v>
      </c>
      <c r="G59" s="138"/>
    </row>
    <row r="60" spans="1:7">
      <c r="A60" s="125">
        <v>51</v>
      </c>
      <c r="B60" s="124" t="s">
        <v>39</v>
      </c>
      <c r="C60" s="124"/>
      <c r="D60" s="126"/>
      <c r="E60" s="126"/>
      <c r="F60" s="126"/>
      <c r="G60" s="208"/>
    </row>
    <row r="61" spans="1:7">
      <c r="A61" s="125">
        <v>52</v>
      </c>
      <c r="B61" s="139" t="s">
        <v>40</v>
      </c>
      <c r="C61" s="139"/>
      <c r="D61" s="126"/>
      <c r="E61" s="126"/>
      <c r="F61" s="126"/>
      <c r="G61" s="208"/>
    </row>
    <row r="62" spans="1:7">
      <c r="A62" s="125">
        <v>53</v>
      </c>
      <c r="B62" s="139"/>
      <c r="C62" s="139" t="str">
        <f>'6.számú melléklet '!B11</f>
        <v xml:space="preserve">Bakonysárkányi Német Nemzetiségi Önkormányzat </v>
      </c>
      <c r="D62" s="132">
        <f>'6.számú melléklet '!C11</f>
        <v>500</v>
      </c>
      <c r="E62" s="132">
        <f>'6.számú melléklet '!D11</f>
        <v>500</v>
      </c>
      <c r="F62" s="132">
        <f>'6.számú melléklet '!E11</f>
        <v>500</v>
      </c>
      <c r="G62" s="208"/>
    </row>
    <row r="63" spans="1:7" s="175" customFormat="1">
      <c r="A63" s="125">
        <v>54</v>
      </c>
      <c r="B63" s="139"/>
      <c r="C63" s="139" t="str">
        <f>'6.számú melléklet '!B10</f>
        <v xml:space="preserve">Óvoda működési támogatása + IFT </v>
      </c>
      <c r="D63" s="132">
        <f>'6.számú melléklet '!C10</f>
        <v>46469</v>
      </c>
      <c r="E63" s="132">
        <f>'6.számú melléklet '!D10</f>
        <v>40445</v>
      </c>
      <c r="F63" s="132">
        <f>'6.számú melléklet '!E10</f>
        <v>40445</v>
      </c>
      <c r="G63" s="208"/>
    </row>
    <row r="64" spans="1:7">
      <c r="A64" s="125">
        <v>55</v>
      </c>
      <c r="B64" s="139"/>
      <c r="C64" s="124" t="s">
        <v>41</v>
      </c>
      <c r="D64" s="126">
        <f>'6.számú melléklet '!C8</f>
        <v>900</v>
      </c>
      <c r="E64" s="126">
        <f>'6.számú melléklet '!D8</f>
        <v>2571</v>
      </c>
      <c r="F64" s="126">
        <f>'6.számú melléklet '!E8</f>
        <v>764</v>
      </c>
      <c r="G64" s="208"/>
    </row>
    <row r="65" spans="1:9">
      <c r="A65" s="125">
        <v>56</v>
      </c>
      <c r="B65" s="124"/>
      <c r="C65" s="140" t="s">
        <v>42</v>
      </c>
      <c r="D65" s="126">
        <f>'6.számú melléklet '!C9</f>
        <v>1000</v>
      </c>
      <c r="E65" s="126">
        <f>'6.számú melléklet '!D9+'6.számú melléklet '!D12</f>
        <v>10621</v>
      </c>
      <c r="F65" s="126">
        <f>'6.számú melléklet '!E9+'6.számú melléklet '!E12</f>
        <v>10621</v>
      </c>
      <c r="G65" s="208"/>
    </row>
    <row r="66" spans="1:9" s="175" customFormat="1">
      <c r="A66" s="125">
        <v>57</v>
      </c>
      <c r="B66" s="124"/>
      <c r="C66" s="140" t="s">
        <v>182</v>
      </c>
      <c r="D66" s="126">
        <f>Részletező_Önk!F41</f>
        <v>2733.8409999999999</v>
      </c>
      <c r="E66" s="126">
        <f>Részletező_Önk!F41+85</f>
        <v>2818.8409999999999</v>
      </c>
      <c r="F66" s="126">
        <f>Részletező_Önk!F41+85</f>
        <v>2818.8409999999999</v>
      </c>
      <c r="G66" s="208"/>
    </row>
    <row r="67" spans="1:9">
      <c r="A67" s="125">
        <v>58</v>
      </c>
      <c r="B67" s="139" t="s">
        <v>43</v>
      </c>
      <c r="C67" s="124"/>
      <c r="D67" s="126"/>
      <c r="E67" s="126"/>
      <c r="F67" s="126"/>
      <c r="G67" s="208"/>
      <c r="I67" s="48"/>
    </row>
    <row r="68" spans="1:9" s="175" customFormat="1">
      <c r="A68" s="125">
        <v>59</v>
      </c>
      <c r="B68" s="139"/>
      <c r="C68" s="124" t="s">
        <v>433</v>
      </c>
      <c r="D68" s="126">
        <f>'6.számú melléklet '!C15+'6.számú melléklet '!C16</f>
        <v>2700</v>
      </c>
      <c r="E68" s="126">
        <f>'6.számú melléklet '!D15+'6.számú melléklet '!D16</f>
        <v>3125</v>
      </c>
      <c r="F68" s="126">
        <f>'6.számú melléklet '!E15+'6.számú melléklet '!E16</f>
        <v>3125</v>
      </c>
      <c r="G68" s="208"/>
      <c r="I68" s="48"/>
    </row>
    <row r="69" spans="1:9" s="175" customFormat="1">
      <c r="A69" s="125">
        <v>60</v>
      </c>
      <c r="B69" s="139"/>
      <c r="C69" s="124" t="s">
        <v>434</v>
      </c>
      <c r="D69" s="126">
        <f>'6.számú melléklet '!C21+'6.számú melléklet '!C20</f>
        <v>150</v>
      </c>
      <c r="E69" s="126">
        <f>'6.számú melléklet '!D21+'6.számú melléklet '!D20</f>
        <v>250</v>
      </c>
      <c r="F69" s="126">
        <f>'6.számú melléklet '!E21+'6.számú melléklet '!E20</f>
        <v>250</v>
      </c>
      <c r="G69" s="208"/>
    </row>
    <row r="70" spans="1:9">
      <c r="A70" s="125">
        <v>61</v>
      </c>
      <c r="B70" s="124"/>
      <c r="C70" s="124" t="s">
        <v>23</v>
      </c>
      <c r="D70" s="193">
        <f>'6.számú melléklet '!C17+'6.számú melléklet '!C18+'6.számú melléklet '!C19</f>
        <v>250</v>
      </c>
      <c r="E70" s="193">
        <f>'6.számú melléklet '!D17+'6.számú melléklet '!D18+'6.számú melléklet '!D19</f>
        <v>250</v>
      </c>
      <c r="F70" s="193">
        <f>'6.számú melléklet '!E17+'6.számú melléklet '!E18+'6.számú melléklet '!E19+'6.számú melléklet '!E25</f>
        <v>190</v>
      </c>
      <c r="G70" s="208"/>
    </row>
    <row r="71" spans="1:9" s="175" customFormat="1">
      <c r="A71" s="125">
        <v>62</v>
      </c>
      <c r="B71" s="124"/>
      <c r="C71" s="124" t="s">
        <v>223</v>
      </c>
      <c r="D71" s="193">
        <f>'6.számú melléklet '!C13+'6.számú melléklet '!C14</f>
        <v>530</v>
      </c>
      <c r="E71" s="193">
        <f>'6.számú melléklet '!D13+'6.számú melléklet '!D14+'6.számú melléklet '!D22</f>
        <v>557</v>
      </c>
      <c r="F71" s="193">
        <f>'6.számú melléklet '!E13+'6.számú melléklet '!E14+'6.számú melléklet '!E22+'6.számú melléklet '!E23+'6.számú melléklet '!E24</f>
        <v>183</v>
      </c>
      <c r="G71" s="208"/>
    </row>
    <row r="72" spans="1:9" ht="15" thickBot="1">
      <c r="A72" s="125">
        <v>63</v>
      </c>
      <c r="B72" s="141" t="s">
        <v>44</v>
      </c>
      <c r="C72" s="141"/>
      <c r="D72" s="142">
        <f>SUM(D62:D71)</f>
        <v>55232.841</v>
      </c>
      <c r="E72" s="142">
        <f>SUM(E62:E71)</f>
        <v>61137.841</v>
      </c>
      <c r="F72" s="142">
        <f>SUM(F62:F71)</f>
        <v>58896.841</v>
      </c>
      <c r="G72" s="142"/>
      <c r="H72" s="48"/>
    </row>
    <row r="73" spans="1:9">
      <c r="A73" s="125">
        <v>64</v>
      </c>
      <c r="B73" s="124" t="s">
        <v>45</v>
      </c>
      <c r="C73" s="124"/>
      <c r="D73" s="126"/>
      <c r="E73" s="126"/>
      <c r="F73" s="126"/>
      <c r="G73" s="208"/>
    </row>
    <row r="74" spans="1:9">
      <c r="A74" s="125">
        <v>65</v>
      </c>
      <c r="B74" s="124"/>
      <c r="C74" s="124" t="str">
        <f>'6.számú melléklet '!B27</f>
        <v xml:space="preserve">Szociális tüzifa </v>
      </c>
      <c r="D74" s="126">
        <f>'6.számú melléklet '!C27</f>
        <v>1400</v>
      </c>
      <c r="E74" s="126">
        <f>'6.számú melléklet '!D27</f>
        <v>1400</v>
      </c>
      <c r="F74" s="126">
        <f>'6.számú melléklet '!E27</f>
        <v>0</v>
      </c>
      <c r="G74" s="208"/>
    </row>
    <row r="75" spans="1:9" s="175" customFormat="1">
      <c r="A75" s="125">
        <v>66</v>
      </c>
      <c r="B75" s="124"/>
      <c r="C75" s="124" t="s">
        <v>196</v>
      </c>
      <c r="D75" s="126">
        <f>'6.számú melléklet '!C28</f>
        <v>210</v>
      </c>
      <c r="E75" s="126">
        <f>'6.számú melléklet '!D28</f>
        <v>210</v>
      </c>
      <c r="F75" s="126">
        <f>'6.számú melléklet '!E28</f>
        <v>0</v>
      </c>
      <c r="G75" s="208"/>
    </row>
    <row r="76" spans="1:9" s="175" customFormat="1">
      <c r="A76" s="125">
        <v>67</v>
      </c>
      <c r="B76" s="124"/>
      <c r="C76" s="124" t="s">
        <v>197</v>
      </c>
      <c r="D76" s="126">
        <f>'6.számú melléklet '!C29</f>
        <v>3000</v>
      </c>
      <c r="E76" s="126">
        <f>'6.számú melléklet '!D29</f>
        <v>3000</v>
      </c>
      <c r="F76" s="126">
        <f>'6.számú melléklet '!E29</f>
        <v>25</v>
      </c>
      <c r="G76" s="208"/>
    </row>
    <row r="77" spans="1:9">
      <c r="A77" s="125">
        <v>68</v>
      </c>
      <c r="B77" s="124"/>
      <c r="C77" s="124" t="s">
        <v>198</v>
      </c>
      <c r="D77" s="126">
        <f>'6.számú melléklet '!C30</f>
        <v>100</v>
      </c>
      <c r="E77" s="126">
        <f>'6.számú melléklet '!D30</f>
        <v>100</v>
      </c>
      <c r="F77" s="126">
        <f>'6.számú melléklet '!E30</f>
        <v>0</v>
      </c>
      <c r="G77" s="208"/>
    </row>
    <row r="78" spans="1:9">
      <c r="A78" s="125">
        <v>69</v>
      </c>
      <c r="B78" s="124"/>
      <c r="C78" s="124" t="s">
        <v>199</v>
      </c>
      <c r="D78" s="126">
        <f>'6.számú melléklet '!C31</f>
        <v>26</v>
      </c>
      <c r="E78" s="126">
        <f>'6.számú melléklet '!D31</f>
        <v>26</v>
      </c>
      <c r="F78" s="126">
        <f>'6.számú melléklet '!E31</f>
        <v>0</v>
      </c>
      <c r="G78" s="208"/>
    </row>
    <row r="79" spans="1:9">
      <c r="A79" s="125">
        <v>70</v>
      </c>
      <c r="B79" s="124"/>
      <c r="C79" s="124" t="s">
        <v>200</v>
      </c>
      <c r="D79" s="126">
        <f>'6.számú melléklet '!C32</f>
        <v>1000</v>
      </c>
      <c r="E79" s="126">
        <f>'6.számú melléklet '!D32</f>
        <v>1000</v>
      </c>
      <c r="F79" s="126">
        <f>'6.számú melléklet '!E32</f>
        <v>5640</v>
      </c>
      <c r="G79" s="208"/>
    </row>
    <row r="80" spans="1:9">
      <c r="A80" s="125">
        <v>71</v>
      </c>
      <c r="B80" s="129" t="s">
        <v>46</v>
      </c>
      <c r="C80" s="129"/>
      <c r="D80" s="130">
        <f>SUM(D74:D79)</f>
        <v>5736</v>
      </c>
      <c r="E80" s="130">
        <f>SUM(E74:E79)</f>
        <v>5736</v>
      </c>
      <c r="F80" s="130">
        <f>SUM(F74:F79)</f>
        <v>5665</v>
      </c>
      <c r="G80" s="130"/>
    </row>
    <row r="81" spans="1:9">
      <c r="A81" s="125">
        <v>72</v>
      </c>
      <c r="B81" s="143"/>
      <c r="C81" s="129"/>
      <c r="D81" s="130"/>
      <c r="E81" s="130"/>
      <c r="F81" s="130"/>
      <c r="G81" s="130"/>
    </row>
    <row r="82" spans="1:9">
      <c r="A82" s="125">
        <v>73</v>
      </c>
      <c r="B82" s="129" t="s">
        <v>47</v>
      </c>
      <c r="C82" s="129"/>
      <c r="D82" s="130">
        <v>23610</v>
      </c>
      <c r="E82" s="130">
        <v>0</v>
      </c>
      <c r="F82" s="130">
        <v>0</v>
      </c>
      <c r="G82" s="130"/>
    </row>
    <row r="83" spans="1:9">
      <c r="A83" s="125">
        <v>74</v>
      </c>
      <c r="B83" s="124" t="s">
        <v>48</v>
      </c>
      <c r="C83" s="124"/>
      <c r="D83" s="126"/>
      <c r="E83" s="126"/>
      <c r="F83" s="126"/>
      <c r="G83" s="208"/>
    </row>
    <row r="84" spans="1:9">
      <c r="A84" s="125">
        <v>75</v>
      </c>
      <c r="B84" s="124"/>
      <c r="C84" s="124" t="s">
        <v>49</v>
      </c>
      <c r="D84" s="126">
        <f>'7.számú melléklet '!F10</f>
        <v>0</v>
      </c>
      <c r="E84" s="126">
        <f>'7.számú melléklet '!G10</f>
        <v>0</v>
      </c>
      <c r="F84" s="126">
        <f>'7.számú melléklet '!H10</f>
        <v>0</v>
      </c>
      <c r="G84" s="208"/>
      <c r="I84" s="48">
        <f>F88-172040</f>
        <v>-0.15899999998509884</v>
      </c>
    </row>
    <row r="85" spans="1:9">
      <c r="A85" s="125">
        <v>76</v>
      </c>
      <c r="B85" s="124"/>
      <c r="C85" s="124" t="s">
        <v>50</v>
      </c>
      <c r="D85" s="126">
        <f>'9.számú melléklet'!F13/1.27</f>
        <v>175288.97637795276</v>
      </c>
      <c r="E85" s="126">
        <f>'9.számú melléklet'!G13+'8.számú melléklet '!D20</f>
        <v>151498</v>
      </c>
      <c r="F85" s="126">
        <f>'9.számú melléklet'!H13+'8.számú melléklet '!E20</f>
        <v>5027</v>
      </c>
      <c r="G85" s="208"/>
    </row>
    <row r="86" spans="1:9">
      <c r="A86" s="125">
        <v>77</v>
      </c>
      <c r="B86" s="124"/>
      <c r="C86" s="124" t="s">
        <v>166</v>
      </c>
      <c r="D86" s="126">
        <f>D85*0.27</f>
        <v>47328.023622047251</v>
      </c>
      <c r="E86" s="126">
        <v>47328</v>
      </c>
      <c r="F86" s="126">
        <v>714</v>
      </c>
      <c r="G86" s="208"/>
    </row>
    <row r="87" spans="1:9" ht="15" thickBot="1">
      <c r="A87" s="125">
        <v>78</v>
      </c>
      <c r="B87" s="141" t="s">
        <v>51</v>
      </c>
      <c r="C87" s="141"/>
      <c r="D87" s="142">
        <f>SUM(D84:D86)</f>
        <v>222617</v>
      </c>
      <c r="E87" s="142">
        <f>SUM(E84:E86)</f>
        <v>198826</v>
      </c>
      <c r="F87" s="142">
        <f>SUM(F84:F86)</f>
        <v>5741</v>
      </c>
      <c r="G87" s="142"/>
    </row>
    <row r="88" spans="1:9" ht="15" thickBot="1">
      <c r="A88" s="125">
        <v>79</v>
      </c>
      <c r="B88" s="144"/>
      <c r="C88" s="144" t="s">
        <v>52</v>
      </c>
      <c r="D88" s="145">
        <f>D25+D40+D59+D72+D80+D81+D82+D87</f>
        <v>368426.48800000001</v>
      </c>
      <c r="E88" s="145">
        <f>E25+E40+E59+E72+E80+E81+E82+E87</f>
        <v>370472.84100000001</v>
      </c>
      <c r="F88" s="145">
        <f>F25+F40+F59+F72+F80+F81+F82+F87</f>
        <v>172039.84100000001</v>
      </c>
      <c r="G88" s="145"/>
      <c r="H88" s="48"/>
    </row>
    <row r="89" spans="1:9">
      <c r="A89" s="146"/>
      <c r="B89" s="147"/>
      <c r="C89" s="55"/>
      <c r="D89" s="55"/>
      <c r="E89" s="55"/>
      <c r="F89" s="55"/>
      <c r="G89" s="210"/>
    </row>
    <row r="90" spans="1:9">
      <c r="A90" s="148"/>
      <c r="B90" s="53" t="s">
        <v>53</v>
      </c>
      <c r="C90" s="120"/>
      <c r="D90" s="120"/>
      <c r="E90" s="120"/>
      <c r="F90" s="120"/>
      <c r="G90" s="210"/>
    </row>
    <row r="91" spans="1:9">
      <c r="A91" s="146"/>
      <c r="B91" s="58"/>
      <c r="C91" s="55"/>
      <c r="D91" s="55"/>
      <c r="E91" s="55"/>
      <c r="F91" s="55"/>
      <c r="G91" s="210"/>
    </row>
    <row r="92" spans="1:9" ht="15" thickBot="1">
      <c r="A92" s="146"/>
      <c r="B92" s="58"/>
      <c r="C92" s="55"/>
      <c r="D92" s="55"/>
      <c r="E92" s="55"/>
      <c r="F92" s="55"/>
      <c r="G92" s="210"/>
    </row>
    <row r="93" spans="1:9" ht="15" customHeight="1">
      <c r="A93" s="649"/>
      <c r="B93" s="644" t="s">
        <v>0</v>
      </c>
      <c r="C93" s="645"/>
      <c r="D93" s="620" t="s">
        <v>179</v>
      </c>
      <c r="E93" s="620" t="s">
        <v>456</v>
      </c>
      <c r="F93" s="620" t="s">
        <v>469</v>
      </c>
      <c r="G93" s="647" t="s">
        <v>173</v>
      </c>
    </row>
    <row r="94" spans="1:9">
      <c r="A94" s="650"/>
      <c r="B94" s="646"/>
      <c r="C94" s="646"/>
      <c r="D94" s="621"/>
      <c r="E94" s="621"/>
      <c r="F94" s="621"/>
      <c r="G94" s="648"/>
      <c r="H94" s="48"/>
    </row>
    <row r="95" spans="1:9">
      <c r="A95" s="152">
        <v>80</v>
      </c>
      <c r="B95" s="622" t="s">
        <v>28</v>
      </c>
      <c r="C95" s="623"/>
      <c r="D95" s="151"/>
      <c r="E95" s="315"/>
      <c r="F95" s="399"/>
      <c r="G95" s="205"/>
    </row>
    <row r="96" spans="1:9">
      <c r="A96" s="152">
        <v>81</v>
      </c>
      <c r="B96" s="122"/>
      <c r="C96" s="122" t="s">
        <v>54</v>
      </c>
      <c r="D96" s="123">
        <v>0</v>
      </c>
      <c r="E96" s="123">
        <v>0</v>
      </c>
      <c r="F96" s="123">
        <v>0</v>
      </c>
      <c r="G96" s="205"/>
      <c r="H96" s="48"/>
    </row>
    <row r="97" spans="1:8">
      <c r="A97" s="326">
        <v>82</v>
      </c>
      <c r="B97" s="135" t="s">
        <v>32</v>
      </c>
      <c r="C97" s="135"/>
      <c r="D97" s="149">
        <v>0</v>
      </c>
      <c r="E97" s="149">
        <v>0</v>
      </c>
      <c r="F97" s="149">
        <v>0</v>
      </c>
      <c r="G97" s="149">
        <f>SUM(G87:G95)</f>
        <v>0</v>
      </c>
    </row>
    <row r="98" spans="1:8">
      <c r="A98" s="326">
        <v>83</v>
      </c>
      <c r="B98" s="122"/>
      <c r="C98" s="153" t="s">
        <v>54</v>
      </c>
      <c r="D98" s="170">
        <v>0</v>
      </c>
      <c r="E98" s="170">
        <v>0</v>
      </c>
      <c r="F98" s="170">
        <v>0</v>
      </c>
      <c r="G98" s="150"/>
    </row>
    <row r="99" spans="1:8">
      <c r="A99" s="326">
        <v>84</v>
      </c>
      <c r="B99" s="135" t="s">
        <v>55</v>
      </c>
      <c r="C99" s="135"/>
      <c r="D99" s="149">
        <f>SUM(D97:D98)</f>
        <v>0</v>
      </c>
      <c r="E99" s="149">
        <f>SUM(E97:E98)</f>
        <v>0</v>
      </c>
      <c r="F99" s="149">
        <v>0</v>
      </c>
      <c r="G99" s="149">
        <f>SUM(G83:G98)</f>
        <v>0</v>
      </c>
    </row>
    <row r="100" spans="1:8" ht="15" thickBot="1">
      <c r="A100" s="326">
        <v>85</v>
      </c>
      <c r="B100" s="154"/>
      <c r="C100" s="154" t="s">
        <v>56</v>
      </c>
      <c r="D100" s="171">
        <f>SUM(D99,D97)</f>
        <v>0</v>
      </c>
      <c r="E100" s="171">
        <f>SUM(E99,E97)</f>
        <v>0</v>
      </c>
      <c r="F100" s="171">
        <v>0</v>
      </c>
      <c r="G100" s="171"/>
    </row>
    <row r="101" spans="1:8">
      <c r="A101" s="146"/>
      <c r="B101" s="58"/>
      <c r="C101" s="55"/>
      <c r="D101" s="55"/>
      <c r="E101" s="55"/>
      <c r="F101" s="55"/>
      <c r="G101" s="210"/>
    </row>
    <row r="102" spans="1:8">
      <c r="A102" s="146"/>
      <c r="B102" s="58"/>
      <c r="C102" s="55"/>
      <c r="D102" s="55"/>
      <c r="E102" s="55"/>
      <c r="F102" s="55"/>
      <c r="G102" s="210"/>
    </row>
    <row r="103" spans="1:8">
      <c r="A103" s="146"/>
      <c r="B103" s="53" t="s">
        <v>57</v>
      </c>
      <c r="C103" s="120"/>
      <c r="D103" s="120"/>
      <c r="E103" s="120"/>
      <c r="F103" s="120"/>
      <c r="G103" s="210"/>
    </row>
    <row r="104" spans="1:8" ht="15" thickBot="1">
      <c r="A104" s="146"/>
      <c r="B104" s="58"/>
      <c r="C104" s="55"/>
      <c r="D104" s="55"/>
      <c r="E104" s="55"/>
      <c r="F104" s="55"/>
      <c r="G104" s="210"/>
    </row>
    <row r="105" spans="1:8" ht="12.75" customHeight="1">
      <c r="A105" s="624"/>
      <c r="B105" s="626" t="s">
        <v>0</v>
      </c>
      <c r="C105" s="627"/>
      <c r="D105" s="620" t="s">
        <v>179</v>
      </c>
      <c r="E105" s="620" t="s">
        <v>456</v>
      </c>
      <c r="F105" s="620" t="s">
        <v>469</v>
      </c>
      <c r="G105" s="630" t="s">
        <v>173</v>
      </c>
    </row>
    <row r="106" spans="1:8">
      <c r="A106" s="625"/>
      <c r="B106" s="628"/>
      <c r="C106" s="629"/>
      <c r="D106" s="621"/>
      <c r="E106" s="621"/>
      <c r="F106" s="621"/>
      <c r="G106" s="631"/>
    </row>
    <row r="107" spans="1:8">
      <c r="A107" s="152">
        <v>86</v>
      </c>
      <c r="B107" s="622" t="s">
        <v>28</v>
      </c>
      <c r="C107" s="623"/>
      <c r="D107" s="151"/>
      <c r="E107" s="315"/>
      <c r="F107" s="324"/>
      <c r="G107" s="205"/>
      <c r="H107" s="35"/>
    </row>
    <row r="108" spans="1:8">
      <c r="A108" s="152">
        <v>87</v>
      </c>
      <c r="B108" s="122"/>
      <c r="C108" s="153" t="s">
        <v>34</v>
      </c>
      <c r="D108" s="150">
        <v>0</v>
      </c>
      <c r="E108" s="150">
        <v>0</v>
      </c>
      <c r="F108" s="150">
        <v>0</v>
      </c>
      <c r="G108" s="205">
        <v>0</v>
      </c>
      <c r="H108" s="35"/>
    </row>
    <row r="109" spans="1:8">
      <c r="A109" s="326">
        <v>88</v>
      </c>
      <c r="B109" s="135" t="s">
        <v>32</v>
      </c>
      <c r="C109" s="135"/>
      <c r="D109" s="131">
        <f>SUM(D108)</f>
        <v>0</v>
      </c>
      <c r="E109" s="131">
        <f>SUM(E108)</f>
        <v>0</v>
      </c>
      <c r="F109" s="131">
        <v>0</v>
      </c>
      <c r="G109" s="131">
        <f>SUM(G98:G107)</f>
        <v>0</v>
      </c>
      <c r="H109" s="48"/>
    </row>
    <row r="110" spans="1:8">
      <c r="A110" s="326">
        <v>89</v>
      </c>
      <c r="B110" s="622" t="s">
        <v>174</v>
      </c>
      <c r="C110" s="623"/>
      <c r="D110" s="169"/>
      <c r="E110" s="169"/>
      <c r="F110" s="169"/>
      <c r="G110" s="209"/>
    </row>
    <row r="111" spans="1:8">
      <c r="A111" s="326">
        <v>90</v>
      </c>
      <c r="B111" s="122"/>
      <c r="C111" s="153" t="s">
        <v>34</v>
      </c>
      <c r="D111" s="150">
        <v>0</v>
      </c>
      <c r="E111" s="150">
        <v>0</v>
      </c>
      <c r="F111" s="150">
        <v>0</v>
      </c>
      <c r="G111" s="150"/>
      <c r="H111" s="48"/>
    </row>
    <row r="112" spans="1:8">
      <c r="A112" s="326">
        <v>91</v>
      </c>
      <c r="B112" s="135" t="s">
        <v>55</v>
      </c>
      <c r="C112" s="135"/>
      <c r="D112" s="131">
        <f>SUM(D111)</f>
        <v>0</v>
      </c>
      <c r="E112" s="131">
        <f>SUM(E111)</f>
        <v>0</v>
      </c>
      <c r="F112" s="131">
        <v>0</v>
      </c>
      <c r="G112" s="131">
        <f>SUM(G92:G111)</f>
        <v>0</v>
      </c>
      <c r="H112" s="48"/>
    </row>
    <row r="113" spans="1:8" ht="15" thickBot="1">
      <c r="A113" s="326">
        <v>92</v>
      </c>
      <c r="B113" s="154"/>
      <c r="C113" s="154" t="s">
        <v>58</v>
      </c>
      <c r="D113" s="171">
        <f>SUM(D109,D112)</f>
        <v>0</v>
      </c>
      <c r="E113" s="171">
        <f>SUM(E109,E112)</f>
        <v>0</v>
      </c>
      <c r="F113" s="171">
        <v>0</v>
      </c>
      <c r="G113" s="171"/>
      <c r="H113" s="48"/>
    </row>
    <row r="114" spans="1:8">
      <c r="A114" s="128"/>
      <c r="B114" s="55"/>
      <c r="C114" s="55"/>
      <c r="D114" s="55"/>
      <c r="E114" s="55"/>
      <c r="F114" s="55"/>
      <c r="G114" s="210"/>
    </row>
    <row r="115" spans="1:8" ht="15" thickBot="1">
      <c r="A115" s="128"/>
      <c r="B115" s="55"/>
      <c r="C115" s="55"/>
      <c r="D115" s="55"/>
      <c r="E115" s="55"/>
      <c r="F115" s="55"/>
      <c r="G115" s="210"/>
    </row>
    <row r="116" spans="1:8" ht="15" thickBot="1">
      <c r="A116" s="340">
        <v>93</v>
      </c>
      <c r="B116" s="144"/>
      <c r="C116" s="144" t="s">
        <v>59</v>
      </c>
      <c r="D116" s="145">
        <f>D88+D100+D113</f>
        <v>368426.48800000001</v>
      </c>
      <c r="E116" s="145">
        <f>E88+E100+E113</f>
        <v>370472.84100000001</v>
      </c>
      <c r="F116" s="145">
        <f>F88+F100+F113</f>
        <v>172039.84100000001</v>
      </c>
      <c r="G116" s="339">
        <f>G23+G24</f>
        <v>9</v>
      </c>
    </row>
    <row r="117" spans="1:8">
      <c r="A117" s="36"/>
    </row>
  </sheetData>
  <mergeCells count="25">
    <mergeCell ref="E8:E9"/>
    <mergeCell ref="E93:E94"/>
    <mergeCell ref="F8:F9"/>
    <mergeCell ref="G105:G106"/>
    <mergeCell ref="B107:C107"/>
    <mergeCell ref="D105:D106"/>
    <mergeCell ref="E105:E106"/>
    <mergeCell ref="A2:G2"/>
    <mergeCell ref="A3:G3"/>
    <mergeCell ref="A4:G4"/>
    <mergeCell ref="B95:C95"/>
    <mergeCell ref="D8:D9"/>
    <mergeCell ref="D93:D94"/>
    <mergeCell ref="A8:A9"/>
    <mergeCell ref="B7:C7"/>
    <mergeCell ref="B8:C9"/>
    <mergeCell ref="G8:G9"/>
    <mergeCell ref="B93:C94"/>
    <mergeCell ref="G93:G94"/>
    <mergeCell ref="F93:F94"/>
    <mergeCell ref="F105:F106"/>
    <mergeCell ref="B110:C110"/>
    <mergeCell ref="A105:A106"/>
    <mergeCell ref="B105:C106"/>
    <mergeCell ref="A93:A9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H44"/>
  <sheetViews>
    <sheetView workbookViewId="0">
      <selection activeCell="A2" sqref="A2"/>
    </sheetView>
  </sheetViews>
  <sheetFormatPr defaultRowHeight="14.4"/>
  <cols>
    <col min="1" max="1" width="8" customWidth="1"/>
    <col min="2" max="2" width="56.5546875" customWidth="1"/>
    <col min="3" max="5" width="16.6640625" style="15" customWidth="1"/>
    <col min="6" max="6" width="13.44140625" style="15" customWidth="1"/>
    <col min="7" max="7" width="12.44140625" customWidth="1"/>
  </cols>
  <sheetData>
    <row r="1" spans="1:7" ht="15.6">
      <c r="A1" s="652" t="s">
        <v>718</v>
      </c>
      <c r="B1" s="554"/>
      <c r="C1" s="554"/>
      <c r="D1" s="554"/>
      <c r="E1" s="554"/>
    </row>
    <row r="2" spans="1:7" ht="15.6">
      <c r="A2" s="32"/>
      <c r="B2" s="32"/>
      <c r="C2" s="32"/>
      <c r="D2" s="316"/>
      <c r="E2" s="327"/>
    </row>
    <row r="3" spans="1:7" s="16" customFormat="1" ht="15.6">
      <c r="A3" s="652" t="s">
        <v>19</v>
      </c>
      <c r="B3" s="554"/>
      <c r="C3" s="554"/>
      <c r="D3" s="554"/>
      <c r="E3" s="554"/>
      <c r="F3" s="17"/>
    </row>
    <row r="4" spans="1:7" ht="14.25" customHeight="1">
      <c r="B4" s="651"/>
      <c r="C4" s="651"/>
      <c r="D4"/>
      <c r="E4" s="574"/>
      <c r="F4" s="574"/>
      <c r="G4" s="574"/>
    </row>
    <row r="5" spans="1:7" ht="14.25" customHeight="1" thickBot="1">
      <c r="B5" s="18"/>
      <c r="C5" s="19"/>
      <c r="D5" s="19"/>
      <c r="E5" s="19"/>
      <c r="F5" s="1"/>
      <c r="G5" s="9"/>
    </row>
    <row r="6" spans="1:7" ht="14.25" customHeight="1">
      <c r="A6" s="232"/>
      <c r="B6" s="329" t="s">
        <v>7</v>
      </c>
      <c r="C6" s="330" t="s">
        <v>8</v>
      </c>
      <c r="D6" s="388" t="s">
        <v>9</v>
      </c>
      <c r="E6" s="331" t="s">
        <v>237</v>
      </c>
      <c r="F6"/>
    </row>
    <row r="7" spans="1:7" ht="31.5" customHeight="1">
      <c r="A7" s="314" t="s">
        <v>26</v>
      </c>
      <c r="B7" s="28" t="s">
        <v>0</v>
      </c>
      <c r="C7" s="161" t="s">
        <v>178</v>
      </c>
      <c r="D7" s="389" t="s">
        <v>456</v>
      </c>
      <c r="E7" s="332" t="s">
        <v>469</v>
      </c>
      <c r="F7"/>
    </row>
    <row r="8" spans="1:7" ht="18" customHeight="1">
      <c r="A8" s="25">
        <v>1</v>
      </c>
      <c r="B8" s="26" t="s">
        <v>20</v>
      </c>
      <c r="C8" s="116">
        <v>900</v>
      </c>
      <c r="D8" s="390">
        <v>2571</v>
      </c>
      <c r="E8" s="333">
        <v>764</v>
      </c>
      <c r="F8"/>
    </row>
    <row r="9" spans="1:7" ht="18" customHeight="1">
      <c r="A9" s="25">
        <v>2</v>
      </c>
      <c r="B9" s="26" t="s">
        <v>21</v>
      </c>
      <c r="C9" s="116">
        <v>1000</v>
      </c>
      <c r="D9" s="390">
        <v>5502</v>
      </c>
      <c r="E9" s="333">
        <v>5502</v>
      </c>
      <c r="F9"/>
    </row>
    <row r="10" spans="1:7" s="175" customFormat="1" ht="18" customHeight="1">
      <c r="A10" s="25">
        <v>3</v>
      </c>
      <c r="B10" s="26" t="s">
        <v>435</v>
      </c>
      <c r="C10" s="116">
        <f>46169+300</f>
        <v>46469</v>
      </c>
      <c r="D10" s="390">
        <v>40445</v>
      </c>
      <c r="E10" s="333">
        <v>40445</v>
      </c>
    </row>
    <row r="11" spans="1:7" ht="17.25" customHeight="1">
      <c r="A11" s="25">
        <v>3</v>
      </c>
      <c r="B11" s="26" t="s">
        <v>425</v>
      </c>
      <c r="C11" s="185">
        <v>500</v>
      </c>
      <c r="D11" s="391">
        <v>500</v>
      </c>
      <c r="E11" s="334">
        <v>500</v>
      </c>
      <c r="F11"/>
    </row>
    <row r="12" spans="1:7" s="175" customFormat="1" ht="17.25" customHeight="1">
      <c r="A12" s="25">
        <v>4</v>
      </c>
      <c r="B12" s="26" t="s">
        <v>457</v>
      </c>
      <c r="C12" s="185">
        <v>0</v>
      </c>
      <c r="D12" s="391">
        <v>5119</v>
      </c>
      <c r="E12" s="334">
        <v>5119</v>
      </c>
    </row>
    <row r="13" spans="1:7" ht="18" customHeight="1">
      <c r="A13" s="25">
        <v>5</v>
      </c>
      <c r="B13" s="312" t="s">
        <v>194</v>
      </c>
      <c r="C13" s="116">
        <v>30</v>
      </c>
      <c r="D13" s="390">
        <v>30</v>
      </c>
      <c r="E13" s="333">
        <v>25</v>
      </c>
      <c r="F13"/>
    </row>
    <row r="14" spans="1:7" s="175" customFormat="1" ht="18" customHeight="1">
      <c r="A14" s="25">
        <v>6</v>
      </c>
      <c r="B14" s="312" t="s">
        <v>407</v>
      </c>
      <c r="C14" s="116">
        <v>500</v>
      </c>
      <c r="D14" s="390">
        <v>500</v>
      </c>
      <c r="E14" s="333">
        <v>0</v>
      </c>
    </row>
    <row r="15" spans="1:7" s="175" customFormat="1" ht="18" customHeight="1">
      <c r="A15" s="25">
        <v>7</v>
      </c>
      <c r="B15" s="27" t="s">
        <v>427</v>
      </c>
      <c r="C15" s="185">
        <v>2500</v>
      </c>
      <c r="D15" s="391">
        <v>2925</v>
      </c>
      <c r="E15" s="334">
        <v>2925</v>
      </c>
    </row>
    <row r="16" spans="1:7" s="175" customFormat="1" ht="18" customHeight="1">
      <c r="A16" s="25">
        <v>8</v>
      </c>
      <c r="B16" s="27" t="s">
        <v>429</v>
      </c>
      <c r="C16" s="185">
        <v>200</v>
      </c>
      <c r="D16" s="391">
        <v>200</v>
      </c>
      <c r="E16" s="334">
        <v>200</v>
      </c>
    </row>
    <row r="17" spans="1:8" ht="18" customHeight="1">
      <c r="A17" s="25">
        <v>9</v>
      </c>
      <c r="B17" s="313" t="s">
        <v>408</v>
      </c>
      <c r="C17" s="185">
        <v>50</v>
      </c>
      <c r="D17" s="391">
        <v>50</v>
      </c>
      <c r="E17" s="334">
        <v>50</v>
      </c>
      <c r="F17"/>
    </row>
    <row r="18" spans="1:8" ht="18" customHeight="1">
      <c r="A18" s="25">
        <v>10</v>
      </c>
      <c r="B18" s="27" t="s">
        <v>409</v>
      </c>
      <c r="C18" s="185">
        <v>100</v>
      </c>
      <c r="D18" s="391">
        <v>100</v>
      </c>
      <c r="E18" s="334">
        <v>120</v>
      </c>
      <c r="F18"/>
    </row>
    <row r="19" spans="1:8" s="175" customFormat="1" ht="18" customHeight="1">
      <c r="A19" s="25">
        <v>11</v>
      </c>
      <c r="B19" s="27" t="s">
        <v>428</v>
      </c>
      <c r="C19" s="185">
        <v>100</v>
      </c>
      <c r="D19" s="391">
        <v>100</v>
      </c>
      <c r="E19" s="334">
        <v>0</v>
      </c>
    </row>
    <row r="20" spans="1:8" s="175" customFormat="1" ht="18" customHeight="1">
      <c r="A20" s="25">
        <v>12</v>
      </c>
      <c r="B20" s="27" t="s">
        <v>426</v>
      </c>
      <c r="C20" s="185">
        <v>50</v>
      </c>
      <c r="D20" s="391">
        <v>50</v>
      </c>
      <c r="E20" s="334">
        <v>50</v>
      </c>
    </row>
    <row r="21" spans="1:8" s="175" customFormat="1" ht="18" customHeight="1">
      <c r="A21" s="25">
        <v>13</v>
      </c>
      <c r="B21" s="27" t="s">
        <v>430</v>
      </c>
      <c r="C21" s="185">
        <v>100</v>
      </c>
      <c r="D21" s="391">
        <v>200</v>
      </c>
      <c r="E21" s="334">
        <v>200</v>
      </c>
    </row>
    <row r="22" spans="1:8" s="175" customFormat="1" ht="18" customHeight="1">
      <c r="A22" s="25">
        <v>14</v>
      </c>
      <c r="B22" s="27" t="s">
        <v>195</v>
      </c>
      <c r="C22" s="185">
        <v>0</v>
      </c>
      <c r="D22" s="391">
        <v>27</v>
      </c>
      <c r="E22" s="334">
        <v>27</v>
      </c>
      <c r="H22" s="396"/>
    </row>
    <row r="23" spans="1:8" s="175" customFormat="1" ht="18" customHeight="1">
      <c r="A23" s="25">
        <v>15</v>
      </c>
      <c r="B23" s="27" t="s">
        <v>472</v>
      </c>
      <c r="C23" s="185">
        <v>0</v>
      </c>
      <c r="D23" s="391">
        <v>0</v>
      </c>
      <c r="E23" s="334">
        <v>100</v>
      </c>
      <c r="H23" s="303"/>
    </row>
    <row r="24" spans="1:8" s="175" customFormat="1">
      <c r="A24" s="25">
        <v>16</v>
      </c>
      <c r="B24" s="27" t="s">
        <v>473</v>
      </c>
      <c r="C24" s="185">
        <v>0</v>
      </c>
      <c r="D24" s="391">
        <v>0</v>
      </c>
      <c r="E24" s="334">
        <v>31</v>
      </c>
    </row>
    <row r="25" spans="1:8" s="175" customFormat="1">
      <c r="A25" s="25">
        <v>17</v>
      </c>
      <c r="B25" s="27" t="s">
        <v>474</v>
      </c>
      <c r="C25" s="185">
        <v>0</v>
      </c>
      <c r="D25" s="391">
        <v>0</v>
      </c>
      <c r="E25" s="334">
        <v>20</v>
      </c>
    </row>
    <row r="26" spans="1:8">
      <c r="A26" s="25">
        <v>18</v>
      </c>
      <c r="B26" s="186" t="s">
        <v>24</v>
      </c>
      <c r="C26" s="187">
        <f>SUM(C8:C25)</f>
        <v>52499</v>
      </c>
      <c r="D26" s="392">
        <f>SUM(D8:D25)</f>
        <v>58319</v>
      </c>
      <c r="E26" s="335">
        <f>SUM(E8:E25)</f>
        <v>56078</v>
      </c>
      <c r="F26" s="303"/>
    </row>
    <row r="27" spans="1:8">
      <c r="A27" s="25">
        <v>19</v>
      </c>
      <c r="B27" s="66" t="s">
        <v>431</v>
      </c>
      <c r="C27" s="188">
        <v>1400</v>
      </c>
      <c r="D27" s="393">
        <v>1400</v>
      </c>
      <c r="E27" s="336">
        <v>0</v>
      </c>
      <c r="F27"/>
    </row>
    <row r="28" spans="1:8">
      <c r="A28" s="25">
        <v>20</v>
      </c>
      <c r="B28" s="66" t="s">
        <v>196</v>
      </c>
      <c r="C28" s="188">
        <v>210</v>
      </c>
      <c r="D28" s="393">
        <v>210</v>
      </c>
      <c r="E28" s="336">
        <v>0</v>
      </c>
      <c r="F28"/>
    </row>
    <row r="29" spans="1:8">
      <c r="A29" s="25">
        <v>21</v>
      </c>
      <c r="B29" s="66" t="s">
        <v>197</v>
      </c>
      <c r="C29" s="188">
        <v>3000</v>
      </c>
      <c r="D29" s="393">
        <v>3000</v>
      </c>
      <c r="E29" s="336">
        <v>25</v>
      </c>
      <c r="F29"/>
    </row>
    <row r="30" spans="1:8" s="175" customFormat="1">
      <c r="A30" s="25">
        <v>22</v>
      </c>
      <c r="B30" s="189" t="s">
        <v>198</v>
      </c>
      <c r="C30" s="190">
        <v>100</v>
      </c>
      <c r="D30" s="394">
        <v>100</v>
      </c>
      <c r="E30" s="337">
        <v>0</v>
      </c>
    </row>
    <row r="31" spans="1:8" s="175" customFormat="1">
      <c r="A31" s="25">
        <v>23</v>
      </c>
      <c r="B31" s="189" t="s">
        <v>199</v>
      </c>
      <c r="C31" s="190">
        <v>26</v>
      </c>
      <c r="D31" s="394">
        <v>26</v>
      </c>
      <c r="E31" s="337">
        <v>0</v>
      </c>
    </row>
    <row r="32" spans="1:8" s="175" customFormat="1">
      <c r="A32" s="25">
        <v>24</v>
      </c>
      <c r="B32" s="189" t="s">
        <v>410</v>
      </c>
      <c r="C32" s="190">
        <v>1000</v>
      </c>
      <c r="D32" s="394">
        <v>1000</v>
      </c>
      <c r="E32" s="337">
        <v>5640</v>
      </c>
    </row>
    <row r="33" spans="1:6" ht="15" thickBot="1">
      <c r="A33" s="397">
        <v>25</v>
      </c>
      <c r="B33" s="191" t="s">
        <v>25</v>
      </c>
      <c r="C33" s="192">
        <f>SUM(C27:C32)</f>
        <v>5736</v>
      </c>
      <c r="D33" s="395">
        <f>SUM(D27:D32)</f>
        <v>5736</v>
      </c>
      <c r="E33" s="338">
        <f>SUM(E27:E32)</f>
        <v>5665</v>
      </c>
      <c r="F33"/>
    </row>
    <row r="34" spans="1:6">
      <c r="A34" s="20"/>
      <c r="B34" s="21"/>
      <c r="C34" s="22"/>
      <c r="D34" s="22"/>
      <c r="E34" s="22"/>
    </row>
    <row r="35" spans="1:6">
      <c r="A35" s="23"/>
      <c r="B35" s="23"/>
      <c r="C35" s="24"/>
      <c r="D35" s="24"/>
      <c r="E35" s="24"/>
    </row>
    <row r="36" spans="1:6">
      <c r="A36" s="23"/>
      <c r="B36" s="23"/>
      <c r="C36" s="24"/>
      <c r="D36" s="24"/>
      <c r="E36" s="24"/>
    </row>
    <row r="41" spans="1:6">
      <c r="B41" s="23"/>
    </row>
    <row r="42" spans="1:6">
      <c r="B42" s="23"/>
    </row>
    <row r="43" spans="1:6">
      <c r="B43" s="23"/>
    </row>
    <row r="44" spans="1:6">
      <c r="B44" s="23"/>
    </row>
  </sheetData>
  <mergeCells count="4">
    <mergeCell ref="B4:C4"/>
    <mergeCell ref="E4:G4"/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0"/>
  <sheetViews>
    <sheetView workbookViewId="0">
      <selection activeCell="A2" sqref="A2"/>
    </sheetView>
  </sheetViews>
  <sheetFormatPr defaultRowHeight="14.4"/>
  <cols>
    <col min="1" max="1" width="7.6640625" customWidth="1"/>
    <col min="2" max="2" width="58.88671875" customWidth="1"/>
    <col min="3" max="5" width="13.77734375" style="175" customWidth="1"/>
    <col min="6" max="6" width="13.77734375" customWidth="1"/>
    <col min="7" max="9" width="13.77734375" style="175" customWidth="1"/>
    <col min="10" max="10" width="13.77734375" customWidth="1"/>
  </cols>
  <sheetData>
    <row r="1" spans="1:10" ht="15.6">
      <c r="A1" s="653" t="s">
        <v>719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0" ht="15.6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ht="15.6">
      <c r="A3" s="653" t="s">
        <v>398</v>
      </c>
      <c r="B3" s="554"/>
      <c r="C3" s="554"/>
      <c r="D3" s="554"/>
      <c r="E3" s="554"/>
      <c r="F3" s="554"/>
      <c r="G3" s="554"/>
      <c r="H3" s="554"/>
      <c r="I3" s="554"/>
      <c r="J3" s="554"/>
    </row>
    <row r="4" spans="1:10" ht="15.6">
      <c r="A4" s="2"/>
      <c r="B4" s="12"/>
      <c r="C4" s="118"/>
      <c r="D4" s="118"/>
      <c r="E4" s="118"/>
      <c r="F4" s="12"/>
      <c r="G4" s="118"/>
      <c r="H4" s="118"/>
      <c r="I4" s="118"/>
      <c r="J4" s="118"/>
    </row>
    <row r="5" spans="1:10" ht="15.6">
      <c r="A5" s="2"/>
      <c r="B5" s="12"/>
      <c r="C5" s="118"/>
      <c r="D5" s="118"/>
      <c r="E5" s="118"/>
      <c r="F5" s="12"/>
      <c r="G5" s="118"/>
      <c r="H5" s="118"/>
      <c r="I5" s="118"/>
      <c r="J5" s="118"/>
    </row>
    <row r="6" spans="1:10" ht="16.2" thickBot="1">
      <c r="A6" s="5" t="s">
        <v>6</v>
      </c>
      <c r="B6" s="3"/>
      <c r="C6" s="3"/>
      <c r="D6" s="3"/>
      <c r="E6" s="3"/>
      <c r="F6" s="11"/>
      <c r="G6" s="11"/>
      <c r="H6" s="11"/>
      <c r="I6" s="11"/>
      <c r="J6" s="328" t="s">
        <v>18</v>
      </c>
    </row>
    <row r="7" spans="1:10" ht="15.6">
      <c r="A7" s="201"/>
      <c r="B7" s="194" t="s">
        <v>7</v>
      </c>
      <c r="C7" s="194" t="s">
        <v>8</v>
      </c>
      <c r="D7" s="194" t="s">
        <v>9</v>
      </c>
      <c r="E7" s="194" t="s">
        <v>237</v>
      </c>
      <c r="F7" s="194" t="s">
        <v>442</v>
      </c>
      <c r="G7" s="194" t="s">
        <v>443</v>
      </c>
      <c r="H7" s="194" t="s">
        <v>444</v>
      </c>
      <c r="I7" s="194" t="s">
        <v>467</v>
      </c>
      <c r="J7" s="216" t="s">
        <v>468</v>
      </c>
    </row>
    <row r="8" spans="1:10" ht="46.8">
      <c r="A8" s="33" t="s">
        <v>13</v>
      </c>
      <c r="B8" s="13" t="s">
        <v>16</v>
      </c>
      <c r="C8" s="13" t="s">
        <v>229</v>
      </c>
      <c r="D8" s="13" t="s">
        <v>441</v>
      </c>
      <c r="E8" s="13" t="s">
        <v>464</v>
      </c>
      <c r="F8" s="13" t="s">
        <v>177</v>
      </c>
      <c r="G8" s="13" t="s">
        <v>445</v>
      </c>
      <c r="H8" s="13" t="s">
        <v>469</v>
      </c>
      <c r="I8" s="13" t="s">
        <v>236</v>
      </c>
      <c r="J8" s="13" t="s">
        <v>446</v>
      </c>
    </row>
    <row r="9" spans="1:10" s="175" customFormat="1" ht="31.5" customHeight="1">
      <c r="A9" s="113">
        <v>1</v>
      </c>
      <c r="B9" s="181" t="s">
        <v>471</v>
      </c>
      <c r="C9" s="167">
        <v>0</v>
      </c>
      <c r="D9" s="167">
        <v>0</v>
      </c>
      <c r="E9" s="167">
        <v>7000</v>
      </c>
      <c r="F9" s="167">
        <v>0</v>
      </c>
      <c r="G9" s="167">
        <v>0</v>
      </c>
      <c r="H9" s="167">
        <v>0</v>
      </c>
      <c r="I9" s="167">
        <v>0</v>
      </c>
      <c r="J9" s="218">
        <v>0</v>
      </c>
    </row>
    <row r="10" spans="1:10" ht="16.2" thickBot="1">
      <c r="A10" s="6"/>
      <c r="B10" s="7" t="s">
        <v>17</v>
      </c>
      <c r="C10" s="195">
        <f>SUM(C9:C9)</f>
        <v>0</v>
      </c>
      <c r="D10" s="195">
        <v>0</v>
      </c>
      <c r="E10" s="195">
        <f>SUM(E9)</f>
        <v>7000</v>
      </c>
      <c r="F10" s="114">
        <f>SUM(F9:F9)</f>
        <v>0</v>
      </c>
      <c r="G10" s="114">
        <v>0</v>
      </c>
      <c r="H10" s="114">
        <v>0</v>
      </c>
      <c r="I10" s="114">
        <v>0</v>
      </c>
      <c r="J10" s="219">
        <f>F10-C10</f>
        <v>0</v>
      </c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E20"/>
  <sheetViews>
    <sheetView workbookViewId="0">
      <selection activeCell="A2" sqref="A2"/>
    </sheetView>
  </sheetViews>
  <sheetFormatPr defaultRowHeight="14.4"/>
  <cols>
    <col min="1" max="1" width="4.6640625" customWidth="1"/>
    <col min="2" max="2" width="45" customWidth="1"/>
    <col min="3" max="3" width="13.77734375" style="175" customWidth="1"/>
    <col min="4" max="4" width="13.77734375" customWidth="1"/>
    <col min="5" max="5" width="13.77734375" style="175" customWidth="1"/>
  </cols>
  <sheetData>
    <row r="1" spans="1:5">
      <c r="A1" s="654" t="s">
        <v>720</v>
      </c>
      <c r="B1" s="554"/>
      <c r="C1" s="554"/>
      <c r="D1" s="554"/>
      <c r="E1" s="554"/>
    </row>
    <row r="2" spans="1:5">
      <c r="A2" s="103"/>
      <c r="B2" s="104"/>
      <c r="C2" s="104"/>
      <c r="D2" s="104"/>
      <c r="E2" s="104"/>
    </row>
    <row r="3" spans="1:5">
      <c r="A3" s="654" t="s">
        <v>399</v>
      </c>
      <c r="B3" s="554"/>
      <c r="C3" s="554"/>
      <c r="D3" s="554"/>
      <c r="E3" s="554"/>
    </row>
    <row r="4" spans="1:5">
      <c r="A4" s="119"/>
      <c r="B4" s="162"/>
      <c r="C4" s="176"/>
      <c r="D4" s="162"/>
      <c r="E4" s="176"/>
    </row>
    <row r="5" spans="1:5">
      <c r="A5" s="119"/>
      <c r="B5" s="162"/>
      <c r="C5" s="176"/>
      <c r="D5" s="162"/>
      <c r="E5" s="176"/>
    </row>
    <row r="6" spans="1:5">
      <c r="A6" s="119"/>
      <c r="B6" s="162"/>
      <c r="C6" s="176"/>
      <c r="D6" s="162"/>
      <c r="E6" s="176"/>
    </row>
    <row r="7" spans="1:5" ht="15" thickBot="1">
      <c r="A7" s="55"/>
      <c r="B7" s="55"/>
      <c r="C7" s="55"/>
      <c r="D7" s="317"/>
      <c r="E7" s="317" t="s">
        <v>12</v>
      </c>
    </row>
    <row r="8" spans="1:5">
      <c r="A8" s="159"/>
      <c r="B8" s="115" t="s">
        <v>7</v>
      </c>
      <c r="C8" s="115" t="s">
        <v>8</v>
      </c>
      <c r="D8" s="115" t="s">
        <v>9</v>
      </c>
      <c r="E8" s="115" t="s">
        <v>237</v>
      </c>
    </row>
    <row r="9" spans="1:5" ht="41.4">
      <c r="A9" s="163" t="s">
        <v>13</v>
      </c>
      <c r="B9" s="160" t="s">
        <v>14</v>
      </c>
      <c r="C9" s="161" t="s">
        <v>177</v>
      </c>
      <c r="D9" s="161" t="s">
        <v>445</v>
      </c>
      <c r="E9" s="161" t="s">
        <v>469</v>
      </c>
    </row>
    <row r="10" spans="1:5">
      <c r="A10" s="164">
        <v>1</v>
      </c>
      <c r="B10" s="26" t="s">
        <v>447</v>
      </c>
      <c r="C10" s="318">
        <v>0</v>
      </c>
      <c r="D10" s="318">
        <v>240</v>
      </c>
      <c r="E10" s="318">
        <v>240</v>
      </c>
    </row>
    <row r="11" spans="1:5" s="175" customFormat="1">
      <c r="A11" s="183">
        <v>2</v>
      </c>
      <c r="B11" s="184" t="s">
        <v>448</v>
      </c>
      <c r="C11" s="319">
        <v>0</v>
      </c>
      <c r="D11" s="319">
        <v>1285</v>
      </c>
      <c r="E11" s="319">
        <v>1285</v>
      </c>
    </row>
    <row r="12" spans="1:5" s="175" customFormat="1">
      <c r="A12" s="183">
        <v>3</v>
      </c>
      <c r="B12" s="184" t="s">
        <v>454</v>
      </c>
      <c r="C12" s="319">
        <v>0</v>
      </c>
      <c r="D12" s="319">
        <v>149</v>
      </c>
      <c r="E12" s="319">
        <v>149</v>
      </c>
    </row>
    <row r="13" spans="1:5" s="175" customFormat="1">
      <c r="A13" s="183">
        <v>4</v>
      </c>
      <c r="B13" s="184" t="s">
        <v>455</v>
      </c>
      <c r="C13" s="319">
        <v>0</v>
      </c>
      <c r="D13" s="319">
        <v>20</v>
      </c>
      <c r="E13" s="319">
        <v>20</v>
      </c>
    </row>
    <row r="14" spans="1:5" s="175" customFormat="1">
      <c r="A14" s="183">
        <v>5</v>
      </c>
      <c r="B14" s="184" t="s">
        <v>450</v>
      </c>
      <c r="C14" s="319">
        <v>0</v>
      </c>
      <c r="D14" s="319">
        <v>206</v>
      </c>
      <c r="E14" s="319">
        <v>206</v>
      </c>
    </row>
    <row r="15" spans="1:5" s="175" customFormat="1">
      <c r="A15" s="183">
        <v>6</v>
      </c>
      <c r="B15" s="184" t="s">
        <v>449</v>
      </c>
      <c r="C15" s="319">
        <v>0</v>
      </c>
      <c r="D15" s="319">
        <v>575</v>
      </c>
      <c r="E15" s="319">
        <v>575</v>
      </c>
    </row>
    <row r="16" spans="1:5" s="175" customFormat="1">
      <c r="A16" s="183">
        <v>7</v>
      </c>
      <c r="B16" s="184" t="s">
        <v>453</v>
      </c>
      <c r="C16" s="319">
        <v>0</v>
      </c>
      <c r="D16" s="319">
        <v>2162</v>
      </c>
      <c r="E16" s="319">
        <v>2162</v>
      </c>
    </row>
    <row r="17" spans="1:5" s="175" customFormat="1">
      <c r="A17" s="183">
        <v>8</v>
      </c>
      <c r="B17" s="184" t="s">
        <v>451</v>
      </c>
      <c r="C17" s="319">
        <v>0</v>
      </c>
      <c r="D17" s="319">
        <v>76</v>
      </c>
      <c r="E17" s="319">
        <v>76</v>
      </c>
    </row>
    <row r="18" spans="1:5" s="175" customFormat="1">
      <c r="A18" s="183">
        <v>9</v>
      </c>
      <c r="B18" s="184" t="s">
        <v>452</v>
      </c>
      <c r="C18" s="319">
        <v>0</v>
      </c>
      <c r="D18" s="319">
        <f>37+45</f>
        <v>82</v>
      </c>
      <c r="E18" s="319">
        <v>36</v>
      </c>
    </row>
    <row r="19" spans="1:5" s="175" customFormat="1">
      <c r="A19" s="183">
        <v>10</v>
      </c>
      <c r="B19" s="184" t="s">
        <v>470</v>
      </c>
      <c r="C19" s="319">
        <v>0</v>
      </c>
      <c r="D19" s="319">
        <v>0</v>
      </c>
      <c r="E19" s="319">
        <v>278</v>
      </c>
    </row>
    <row r="20" spans="1:5" s="10" customFormat="1" ht="15" thickBot="1">
      <c r="A20" s="165">
        <v>11</v>
      </c>
      <c r="B20" s="166" t="s">
        <v>15</v>
      </c>
      <c r="C20" s="320">
        <f>SUM(C10:C19)</f>
        <v>0</v>
      </c>
      <c r="D20" s="320">
        <f>SUM(D10:D19)</f>
        <v>4795</v>
      </c>
      <c r="E20" s="320">
        <f>SUM(E10:E19)</f>
        <v>5027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M14"/>
  <sheetViews>
    <sheetView workbookViewId="0">
      <selection activeCell="A2" sqref="A2"/>
    </sheetView>
  </sheetViews>
  <sheetFormatPr defaultRowHeight="14.4"/>
  <cols>
    <col min="1" max="1" width="4.44140625" customWidth="1"/>
    <col min="2" max="2" width="42" customWidth="1"/>
    <col min="3" max="3" width="13.77734375" customWidth="1"/>
    <col min="4" max="5" width="13.77734375" style="175" customWidth="1"/>
    <col min="6" max="6" width="13.77734375" customWidth="1"/>
    <col min="7" max="9" width="13.77734375" style="175" customWidth="1"/>
    <col min="10" max="10" width="13.77734375" customWidth="1"/>
    <col min="11" max="13" width="16.6640625" customWidth="1"/>
  </cols>
  <sheetData>
    <row r="1" spans="1:13">
      <c r="A1" s="654" t="s">
        <v>721</v>
      </c>
      <c r="B1" s="554"/>
      <c r="C1" s="554"/>
      <c r="D1" s="554"/>
      <c r="E1" s="554"/>
      <c r="F1" s="554"/>
      <c r="G1" s="554"/>
      <c r="H1" s="554"/>
      <c r="I1" s="554"/>
      <c r="J1" s="554"/>
      <c r="K1" s="251"/>
      <c r="L1" s="251"/>
      <c r="M1" s="251"/>
    </row>
    <row r="2" spans="1:13">
      <c r="A2" s="10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33" customHeight="1">
      <c r="A3" s="655" t="s">
        <v>5</v>
      </c>
      <c r="B3" s="554"/>
      <c r="C3" s="554"/>
      <c r="D3" s="554"/>
      <c r="E3" s="554"/>
      <c r="F3" s="554"/>
      <c r="G3" s="554"/>
      <c r="H3" s="554"/>
      <c r="I3" s="554"/>
      <c r="J3" s="554"/>
      <c r="K3" s="251"/>
      <c r="L3" s="251"/>
      <c r="M3" s="251"/>
    </row>
    <row r="4" spans="1:13">
      <c r="A4" s="104" t="s">
        <v>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15" thickBot="1">
      <c r="A5" s="182"/>
      <c r="B5" s="182"/>
      <c r="C5" s="182"/>
      <c r="D5" s="311"/>
      <c r="E5" s="321"/>
      <c r="F5" s="155"/>
      <c r="G5" s="155"/>
      <c r="H5" s="155"/>
      <c r="I5" s="155"/>
      <c r="J5" s="155" t="s">
        <v>181</v>
      </c>
      <c r="K5" s="182"/>
      <c r="L5" s="182"/>
    </row>
    <row r="6" spans="1:13" ht="30.75" customHeight="1">
      <c r="A6" s="198"/>
      <c r="B6" s="199" t="s">
        <v>7</v>
      </c>
      <c r="C6" s="200" t="s">
        <v>8</v>
      </c>
      <c r="D6" s="200" t="s">
        <v>9</v>
      </c>
      <c r="E6" s="200" t="s">
        <v>237</v>
      </c>
      <c r="F6" s="200" t="s">
        <v>442</v>
      </c>
      <c r="G6" s="200" t="s">
        <v>443</v>
      </c>
      <c r="H6" s="200" t="s">
        <v>444</v>
      </c>
      <c r="I6" s="200" t="s">
        <v>467</v>
      </c>
      <c r="J6" s="216" t="s">
        <v>468</v>
      </c>
    </row>
    <row r="7" spans="1:13" ht="44.25" customHeight="1">
      <c r="A7" s="105"/>
      <c r="B7" s="160" t="s">
        <v>10</v>
      </c>
      <c r="C7" s="161" t="s">
        <v>176</v>
      </c>
      <c r="D7" s="161" t="s">
        <v>441</v>
      </c>
      <c r="E7" s="161" t="s">
        <v>464</v>
      </c>
      <c r="F7" s="161" t="s">
        <v>177</v>
      </c>
      <c r="G7" s="161" t="s">
        <v>445</v>
      </c>
      <c r="H7" s="161" t="s">
        <v>469</v>
      </c>
      <c r="I7" s="161" t="s">
        <v>236</v>
      </c>
      <c r="J7" s="161" t="s">
        <v>446</v>
      </c>
    </row>
    <row r="8" spans="1:13">
      <c r="A8" s="105">
        <v>1</v>
      </c>
      <c r="B8" s="106" t="s">
        <v>422</v>
      </c>
      <c r="C8" s="107">
        <v>200000</v>
      </c>
      <c r="D8" s="107">
        <v>200000</v>
      </c>
      <c r="E8" s="107">
        <v>0</v>
      </c>
      <c r="F8" s="107">
        <v>203000</v>
      </c>
      <c r="G8" s="107">
        <v>146703</v>
      </c>
      <c r="H8" s="107">
        <v>0</v>
      </c>
      <c r="I8" s="217">
        <v>3000</v>
      </c>
      <c r="J8" s="217">
        <v>3000</v>
      </c>
    </row>
    <row r="9" spans="1:13" s="175" customFormat="1">
      <c r="A9" s="306">
        <v>2</v>
      </c>
      <c r="B9" s="307" t="s">
        <v>423</v>
      </c>
      <c r="C9" s="308">
        <v>10000</v>
      </c>
      <c r="D9" s="308">
        <v>10000</v>
      </c>
      <c r="E9" s="308">
        <v>2500</v>
      </c>
      <c r="F9" s="308">
        <v>10000</v>
      </c>
      <c r="G9" s="308">
        <v>0</v>
      </c>
      <c r="H9" s="308">
        <v>0</v>
      </c>
      <c r="I9" s="309">
        <v>0</v>
      </c>
      <c r="J9" s="309">
        <v>0</v>
      </c>
    </row>
    <row r="10" spans="1:13" s="175" customFormat="1">
      <c r="A10" s="306">
        <v>3</v>
      </c>
      <c r="B10" s="307" t="s">
        <v>424</v>
      </c>
      <c r="C10" s="308">
        <v>9617</v>
      </c>
      <c r="D10" s="308">
        <v>9617</v>
      </c>
      <c r="E10" s="308">
        <v>4276</v>
      </c>
      <c r="F10" s="308">
        <v>9617</v>
      </c>
      <c r="G10" s="308">
        <v>0</v>
      </c>
      <c r="H10" s="308">
        <v>0</v>
      </c>
      <c r="I10" s="309">
        <v>0</v>
      </c>
      <c r="J10" s="309">
        <v>0</v>
      </c>
    </row>
    <row r="11" spans="1:13" s="175" customFormat="1">
      <c r="A11" s="306">
        <v>4</v>
      </c>
      <c r="B11" s="307" t="s">
        <v>465</v>
      </c>
      <c r="C11" s="308">
        <v>0</v>
      </c>
      <c r="D11" s="308">
        <v>0</v>
      </c>
      <c r="E11" s="308">
        <v>7954</v>
      </c>
      <c r="F11" s="308">
        <v>0</v>
      </c>
      <c r="G11" s="308">
        <v>0</v>
      </c>
      <c r="H11" s="308">
        <v>0</v>
      </c>
      <c r="I11" s="309">
        <v>0</v>
      </c>
      <c r="J11" s="309">
        <v>0</v>
      </c>
    </row>
    <row r="12" spans="1:13" s="175" customFormat="1">
      <c r="A12" s="306">
        <v>5</v>
      </c>
      <c r="B12" s="307" t="s">
        <v>466</v>
      </c>
      <c r="C12" s="308">
        <v>0</v>
      </c>
      <c r="D12" s="308">
        <v>0</v>
      </c>
      <c r="E12" s="308">
        <v>4999</v>
      </c>
      <c r="F12" s="308">
        <v>0</v>
      </c>
      <c r="G12" s="308">
        <v>0</v>
      </c>
      <c r="H12" s="308">
        <v>0</v>
      </c>
      <c r="I12" s="309">
        <v>0</v>
      </c>
      <c r="J12" s="309">
        <v>0</v>
      </c>
    </row>
    <row r="13" spans="1:13" ht="15" thickBot="1">
      <c r="A13" s="108">
        <v>6</v>
      </c>
      <c r="B13" s="8" t="s">
        <v>11</v>
      </c>
      <c r="C13" s="109">
        <f t="shared" ref="C13:H13" si="0">SUM(C8:C12)</f>
        <v>219617</v>
      </c>
      <c r="D13" s="109">
        <f t="shared" si="0"/>
        <v>219617</v>
      </c>
      <c r="E13" s="109">
        <f t="shared" si="0"/>
        <v>19729</v>
      </c>
      <c r="F13" s="109">
        <f t="shared" si="0"/>
        <v>222617</v>
      </c>
      <c r="G13" s="109">
        <f t="shared" si="0"/>
        <v>146703</v>
      </c>
      <c r="H13" s="109">
        <f t="shared" si="0"/>
        <v>0</v>
      </c>
      <c r="I13" s="109">
        <f>SUM(I8:I8)</f>
        <v>3000</v>
      </c>
      <c r="J13" s="109">
        <f>SUM(J8:J8)</f>
        <v>3000</v>
      </c>
    </row>
    <row r="14" spans="1:13" ht="15.6">
      <c r="A14" s="3"/>
    </row>
  </sheetData>
  <mergeCells count="2">
    <mergeCell ref="A3:J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10.számú melléklet</vt:lpstr>
      <vt:lpstr>11.számú melléklet</vt:lpstr>
      <vt:lpstr>12.számú melléklet</vt:lpstr>
      <vt:lpstr>13.számú melléklet</vt:lpstr>
      <vt:lpstr>14.számú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Hivatal</cp:lastModifiedBy>
  <cp:lastPrinted>2019-03-12T09:08:10Z</cp:lastPrinted>
  <dcterms:created xsi:type="dcterms:W3CDTF">2015-05-05T11:38:42Z</dcterms:created>
  <dcterms:modified xsi:type="dcterms:W3CDTF">2020-07-30T13:17:47Z</dcterms:modified>
</cp:coreProperties>
</file>