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8820" tabRatio="727" firstSheet="16" activeTab="2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<sst xmlns="http://schemas.openxmlformats.org/spreadsheetml/2006/main" count="4195" uniqueCount="523">
  <si>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</si>
  <si>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</si>
  <si>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</si>
  <si>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</si>
  <si>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</si>
  <si>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</si>
  <si>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</si>
  <si>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</si>
  <si>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</si>
  <si>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</si>
  <si>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</si>
  <si>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</si>
  <si>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</si>
  <si>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</si>
  <si>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</si>
  <si>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</si>
  <si>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</si>
  <si>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</si>
  <si>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</si>
  <si>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</si>
  <si>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</si>
  <si>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</si>
  <si>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</si>
  <si>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</si>
  <si>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</si>
  <si>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</si>
  <si>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</si>
  <si>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</si>
  <si>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</si>
  <si>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</si>
  <si>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</si>
  <si>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</si>
  <si>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</si>
  <si>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</si>
  <si>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</si>
  <si>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</si>
  <si>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</si>
  <si>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</si>
  <si>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</si>
  <si>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</si>
  <si>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</si>
  <si>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</si>
  <si>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</si>
  <si>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</si>
  <si>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</si>
  <si>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</si>
  <si>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</si>
  <si>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</si>
  <si>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</si>
  <si>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</si>
  <si>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</si>
  <si>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</si>
  <si>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</si>
  <si>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</si>
  <si>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</si>
  <si>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</si>
  <si>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</si>
  <si>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</si>
  <si>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</si>
  <si>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</si>
  <si>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</si>
  <si>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</si>
  <si>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</si>
  <si>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</si>
  <si>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</si>
  <si>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</si>
  <si>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</si>
  <si>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</si>
  <si>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</si>
  <si>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</si>
  <si>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</si>
  <si>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</si>
  <si>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</si>
  <si>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</si>
  <si>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</si>
  <si>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</si>
  <si>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</si>
  <si>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</si>
  <si>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</si>
  <si>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</si>
  <si>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</si>
  <si>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</si>
  <si>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</si>
  <si>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</si>
  <si>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</si>
  <si>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</si>
  <si>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</si>
  <si>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</si>
  <si>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</si>
  <si>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</si>
  <si>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</si>
  <si>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</si>
  <si>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</si>
  <si>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</si>
  <si>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</si>
  <si>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</si>
  <si>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</si>
  <si>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</si>
  <si>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</si>
  <si>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</si>
  <si>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</si>
  <si>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</si>
  <si>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</si>
  <si>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</si>
  <si>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</si>
  <si>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</si>
  <si>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</si>
  <si>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</si>
  <si>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</si>
  <si>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</si>
  <si>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</si>
  <si>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</si>
  <si>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</si>
  <si>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</si>
  <si>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</si>
  <si>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</si>
  <si>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</si>
  <si>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</si>
  <si>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</si>
  <si>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</si>
  <si>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</si>
  <si>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</si>
  <si>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</si>
  <si>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</si>
  <si>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</si>
  <si>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</si>
  <si>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</si>
  <si>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</si>
  <si>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</si>
  <si>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</si>
  <si>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</si>
  <si>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</si>
  <si>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</si>
  <si>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</si>
  <si>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</si>
  <si>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</si>
  <si>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</si>
  <si>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</si>
  <si>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</si>
  <si>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</si>
  <si>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</si>
  <si>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</si>
  <si>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</si>
  <si>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</si>
  <si>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</si>
  <si>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</si>
  <si>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</si>
  <si>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</si>
  <si>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</si>
  <si>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</si>
  <si>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</si>
  <si>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</si>
  <si>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</si>
  <si>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</si>
  <si>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</si>
  <si>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</si>
  <si>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</si>
  <si>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</si>
  <si>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</si>
  <si>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</si>
  <si>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</si>
  <si>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</si>
  <si>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</si>
  <si>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</si>
  <si>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</si>
  <si>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</si>
  <si>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</si>
  <si>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</si>
  <si>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</si>
  <si>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</si>
  <si>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</si>
  <si>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</si>
  <si>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</si>
  <si>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</si>
  <si>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</si>
  <si>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</si>
  <si>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</si>
  <si>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</si>
  <si>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</si>
  <si>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</si>
  <si>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</si>
  <si>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</si>
  <si>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</si>
  <si>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</si>
  <si>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</si>
  <si>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</si>
  <si>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</si>
  <si>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</si>
  <si>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</si>
  <si>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</si>
  <si>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</si>
  <si>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</si>
  <si>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</si>
  <si>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</si>
  <si>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</si>
  <si>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</si>
  <si>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</si>
  <si>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</si>
  <si>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</si>
  <si>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</si>
  <si>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</si>
  <si>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</si>
  <si>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</si>
  <si>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</si>
  <si>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</si>
  <si>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</si>
  <si>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</si>
  <si>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</si>
  <si>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</si>
  <si>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</si>
  <si>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</si>
  <si>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</si>
  <si>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</si>
  <si>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</si>
  <si>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</si>
  <si>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</si>
  <si>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</si>
  <si>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</si>
  <si>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</si>
  <si>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</si>
  <si>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</si>
  <si>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</si>
  <si>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</si>
  <si>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</si>
  <si>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</si>
  <si>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</si>
  <si>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</si>
  <si>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</si>
  <si>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</si>
  <si>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</si>
  <si>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</si>
  <si>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</si>
  <si>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</si>
  <si>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</si>
  <si>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</si>
  <si>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</si>
  <si>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</si>
  <si>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</si>
  <si>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</si>
  <si>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</si>
  <si>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</si>
  <si>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</si>
  <si>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</si>
  <si>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</si>
  <si>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</si>
  <si>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</si>
  <si>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</si>
  <si>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</si>
  <si>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</si>
  <si>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</si>
  <si>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</si>
  <si>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</si>
  <si>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</si>
  <si>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</si>
  <si>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</si>
  <si>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</si>
  <si>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</si>
  <si>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</si>
  <si>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</si>
  <si>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</si>
  <si>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</si>
  <si>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</si>
  <si>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</si>
  <si>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</si>
  <si>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</si>
  <si>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</si>
  <si>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</si>
  <si>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</si>
  <si>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</si>
  <si>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</si>
  <si>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</si>
  <si>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</si>
  <si>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</si>
  <si>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</si>
  <si>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</si>
  <si>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</si>
  <si>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</si>
  <si>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</si>
  <si>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</si>
  <si>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</si>
  <si>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</si>
  <si>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</si>
  <si>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</si>
  <si>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</si>
  <si>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</si>
  <si>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</si>
  <si>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</si>
  <si>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</si>
  <si>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</si>
  <si>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</si>
  <si>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</si>
  <si>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</si>
  <si>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</si>
  <si>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</si>
  <si>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</si>
  <si>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</si>
  <si>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</si>
  <si>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</si>
  <si>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</si>
  <si>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</si>
  <si>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</si>
  <si>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</si>
  <si>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</si>
  <si>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</si>
  <si>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</si>
  <si>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</si>
  <si>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</si>
  <si>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</si>
  <si>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</si>
  <si>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</si>
  <si>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</si>
  <si>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</si>
  <si>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</si>
  <si>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</si>
  <si>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</si>
  <si>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</si>
  <si>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</si>
  <si>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</si>
  <si>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</si>
  <si>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</si>
  <si>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</si>
  <si>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</si>
  <si>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</si>
  <si>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</si>
  <si>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</si>
  <si>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</si>
  <si>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</si>
  <si>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</si>
  <si>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</si>
  <si>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</si>
  <si>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</si>
  <si>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</si>
  <si>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</si>
  <si>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</si>
  <si>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</si>
  <si>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</si>
  <si>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</si>
  <si>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</si>
  <si>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</si>
  <si>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</si>
  <si>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</si>
  <si>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</si>
  <si>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</si>
  <si>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</si>
  <si>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</si>
  <si>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</si>
  <si>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</si>
  <si>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</si>
  <si>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</si>
  <si>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</si>
  <si>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</si>
  <si>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</si>
  <si>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</si>
  <si>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</si>
  <si>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</si>
  <si>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</si>
  <si>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</si>
  <si>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</si>
  <si>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</si>
  <si>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</si>
  <si>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</si>
  <si>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</si>
  <si>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</si>
  <si>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</si>
  <si>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</si>
  <si>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</si>
  <si>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</si>
  <si>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</si>
  <si>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</si>
  <si>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</si>
  <si>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</si>
  <si>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</si>
  <si>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</si>
  <si>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</si>
  <si>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</si>
  <si>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</si>
  <si>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</si>
  <si>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</si>
  <si>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</si>
  <si>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</si>
  <si>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</si>
  <si>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</si>
  <si>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</si>
  <si>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</si>
  <si>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</si>
  <si>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</si>
  <si>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</si>
  <si>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</si>
  <si>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</si>
  <si>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</si>
  <si>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</si>
  <si>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</si>
  <si>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</si>
  <si>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</si>
  <si>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</si>
  <si>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</si>
  <si>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</si>
  <si>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</si>
  <si>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</si>
  <si>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</si>
  <si>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</si>
  <si>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</si>
  <si>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</si>
  <si>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</si>
  <si>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</si>
  <si>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</si>
  <si>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</si>
  <si>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</si>
  <si>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</si>
  <si>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</si>
  <si>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</si>
  <si>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</si>
  <si>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</si>
  <si>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</si>
  <si>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</si>
  <si>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</si>
  <si>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</si>
  <si>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</si>
  <si>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</si>
  <si>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</si>
  <si>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</si>
  <si>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</si>
  <si>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</si>
  <si>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</si>
  <si>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</si>
  <si>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</si>
  <si>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</si>
  <si>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</si>
  <si>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</si>
  <si>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</si>
  <si>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</si>
  <si>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</si>
  <si>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</si>
  <si>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</si>
  <si>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</si>
  <si>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</si>
  <si>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</si>
  <si>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</si>
  <si>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</si>
  <si>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</si>
  <si>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</si>
  <si>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</si>
  <si>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</si>
  <si>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</si>
  <si>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</si>
  <si>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</si>
  <si>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</si>
  <si>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</si>
  <si>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</si>
  <si>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</si>
  <si>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</si>
  <si>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</si>
  <si>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</si>
  <si>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</si>
  <si>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</si>
  <si>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</si>
  <si>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</si>
  <si>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</si>
  <si>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</si>
  <si>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</si>
  <si>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</si>
  <si>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</si>
  <si>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</si>
  <si>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</si>
  <si>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</si>
  <si>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</si>
  <si>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</si>
  <si>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</si>
  <si>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</si>
  <si>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</si>
  <si>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</si>
  <si>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</si>
  <si>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</si>
  <si>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</si>
  <si>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</si>
  <si>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</si>
  <si>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</si>
  <si>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</si>
  <si>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</si>
  <si>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</si>
  <si>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</si>
  <si>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</si>
  <si>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</si>
  <si>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</si>
  <si>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</si>
  <si>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</si>
  <si>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</si>
  <si>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5.4. melléklet</t>
  </si>
  <si>
    <t>5.4.1. melléklet</t>
  </si>
  <si>
    <t>5.4.2. melléklet</t>
  </si>
  <si>
    <t>5.4.3.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</si>
  <si>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</si>
  <si>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</si>
  <si>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</si>
  <si>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</si>
  <si>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</si>
  <si>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Ingatlanok beszerzése, létesítése</t>
  </si>
  <si>
    <t>2017</t>
  </si>
  <si>
    <t>Gépek, berendezések, felszerelések, járművek beszerzése, létesítése</t>
  </si>
  <si>
    <t>Tiszaszőlősi Közös Önkormányzati Hivatal kisértékű TE beszerzése</t>
  </si>
  <si>
    <t>Tiszaszőlősi Csepredő Óvoda kisértékű TE beszerzése</t>
  </si>
  <si>
    <t>Községi Könyvtár és Szabadidőközpont kisértékű TE beszerzése</t>
  </si>
  <si>
    <t>Szolgálati lakás felújítása</t>
  </si>
  <si>
    <t>Tornaterem felújítása</t>
  </si>
  <si>
    <t>Szivattyúk felújítása</t>
  </si>
  <si>
    <t>ESZI felújítása</t>
  </si>
  <si>
    <t>Tiszaszőlős Községi Önkormányzat</t>
  </si>
  <si>
    <t>Tiszaszőlősi Közös Önkormányzati Hivatal</t>
  </si>
  <si>
    <t>Tiszaszőlősi Csepredő Óvoda</t>
  </si>
  <si>
    <t>Községi Könyvtár és Szabadidőközpont</t>
  </si>
  <si>
    <t xml:space="preserve"> </t>
  </si>
  <si>
    <t>56-os emlékmű felújítása</t>
  </si>
  <si>
    <t>Tiszaszőlősi Általános Iskola tető és mosdófelújítás</t>
  </si>
  <si>
    <t>Óvodabővítés - felújítás</t>
  </si>
  <si>
    <t>Épületenergetika - felújítás</t>
  </si>
  <si>
    <t>2017-2018</t>
  </si>
  <si>
    <r>
      <t>1.+ 2. + 3.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</si>
  <si>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+ 2. + 3. sz. módosítás 
(±)</t>
  </si>
  <si>
    <t>1. + 2. +3. sz. módosítás 
(±)</t>
  </si>
  <si>
    <t>Könyvtár felújítása</t>
  </si>
  <si>
    <t>2018</t>
  </si>
  <si>
    <t>2017.12.31.
Módosítás utáni</t>
  </si>
  <si>
    <t>1. +2. + 3. sz. módosítás 
(±)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</si>
</sst>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470</v>
      </c>
      <c r="B1" s="81"/>
    </row>
    <row r="2" spans="1:2" ht="12.75">
      <c r="A2" s="81"/>
      <c r="B2" s="81"/>
    </row>
    <row r="3" spans="1:2" ht="12.75">
      <c r="A3" s="278"/>
      <c r="B3" s="278"/>
    </row>
    <row r="4" spans="1:2" ht="15.75">
      <c r="A4" s="83"/>
      <c r="B4" s="282"/>
    </row>
    <row r="5" spans="1:2" ht="15.75">
      <c r="A5" s="83"/>
      <c r="B5" s="282"/>
    </row>
    <row r="6" spans="1:2" s="71" customFormat="1" ht="15.75">
      <c r="A6" s="83" t="s">
        <v>493</v>
      </c>
      <c r="B6" s="278"/>
    </row>
    <row r="7" spans="1:2" s="71" customFormat="1" ht="12.75">
      <c r="A7" s="278"/>
      <c r="B7" s="278"/>
    </row>
    <row r="8" spans="1:2" s="71" customFormat="1" ht="12.75">
      <c r="A8" s="278"/>
      <c r="B8" s="278"/>
    </row>
    <row r="9" spans="1:2" ht="12.75">
      <c r="A9" s="278" t="s">
        <v>441</v>
      </c>
      <c r="B9" s="278" t="s">
        <v>419</v>
      </c>
    </row>
    <row r="10" spans="1:2" ht="12.75">
      <c r="A10" s="278" t="s">
        <v>439</v>
      </c>
      <c r="B10" s="278" t="s">
        <v>425</v>
      </c>
    </row>
    <row r="11" spans="1:2" ht="12.75">
      <c r="A11" s="278" t="s">
        <v>440</v>
      </c>
      <c r="B11" s="278" t="s">
        <v>426</v>
      </c>
    </row>
    <row r="12" spans="1:2" ht="12.75">
      <c r="A12" s="278"/>
      <c r="B12" s="278"/>
    </row>
    <row r="13" spans="1:2" ht="15.75">
      <c r="A13" s="83" t="str">
        <f>+CONCATENATE(LEFT(A6,4),". évi előirányzat módosítások BEVÉTELEK")</f>
        <v>2017. évi előirányzat módosítások BEVÉTELEK</v>
      </c>
      <c r="B13" s="282"/>
    </row>
    <row r="14" spans="1:2" ht="12.75">
      <c r="A14" s="278"/>
      <c r="B14" s="278"/>
    </row>
    <row r="15" spans="1:2" s="71" customFormat="1" ht="12.75">
      <c r="A15" s="278" t="s">
        <v>442</v>
      </c>
      <c r="B15" s="278" t="s">
        <v>420</v>
      </c>
    </row>
    <row r="16" spans="1:2" ht="12.75">
      <c r="A16" s="278" t="s">
        <v>443</v>
      </c>
      <c r="B16" s="278" t="s">
        <v>427</v>
      </c>
    </row>
    <row r="17" spans="1:2" ht="12.75">
      <c r="A17" s="278" t="s">
        <v>444</v>
      </c>
      <c r="B17" s="278" t="s">
        <v>428</v>
      </c>
    </row>
    <row r="18" spans="1:2" ht="12.75">
      <c r="A18" s="278"/>
      <c r="B18" s="278"/>
    </row>
    <row r="19" spans="1:2" ht="14.25">
      <c r="A19" s="285" t="str">
        <f>+CONCATENATE(LEFT(A6,4),". módosítás utáni módosított előrirányzatok BEVÉTELEK")</f>
        <v>2017. módosítás utáni módosított előrirányzatok BEVÉTELEK</v>
      </c>
      <c r="B19" s="282"/>
    </row>
    <row r="20" spans="1:2" ht="12.75">
      <c r="A20" s="278"/>
      <c r="B20" s="278"/>
    </row>
    <row r="21" spans="1:2" ht="12.75">
      <c r="A21" s="278" t="s">
        <v>445</v>
      </c>
      <c r="B21" s="278" t="s">
        <v>421</v>
      </c>
    </row>
    <row r="22" spans="1:2" ht="12.75">
      <c r="A22" s="278" t="s">
        <v>446</v>
      </c>
      <c r="B22" s="278" t="s">
        <v>429</v>
      </c>
    </row>
    <row r="23" spans="1:2" ht="12.75">
      <c r="A23" s="278" t="s">
        <v>447</v>
      </c>
      <c r="B23" s="278" t="s">
        <v>430</v>
      </c>
    </row>
    <row r="24" spans="1:2" ht="12.75">
      <c r="A24" s="278"/>
      <c r="B24" s="278"/>
    </row>
    <row r="25" spans="1:2" ht="15.75">
      <c r="A25" s="83" t="str">
        <f>+CONCATENATE(LEFT(A6,4),". évi eredeti előirányzat KIADÁSOK")</f>
        <v>2017.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448</v>
      </c>
      <c r="B27" s="278" t="s">
        <v>422</v>
      </c>
    </row>
    <row r="28" spans="1:2" ht="12.75">
      <c r="A28" s="278" t="s">
        <v>449</v>
      </c>
      <c r="B28" s="278" t="s">
        <v>431</v>
      </c>
    </row>
    <row r="29" spans="1:2" ht="12.75">
      <c r="A29" s="278" t="s">
        <v>450</v>
      </c>
      <c r="B29" s="278" t="s">
        <v>432</v>
      </c>
    </row>
    <row r="30" spans="1:2" ht="12.75">
      <c r="A30" s="278"/>
      <c r="B30" s="278"/>
    </row>
    <row r="31" spans="1:2" ht="15.75">
      <c r="A31" s="83" t="str">
        <f>+CONCATENATE(LEFT(A6,4),". évi előirányzat módosítások KIADÁSOK")</f>
        <v>2017. évi előirányzat módosítások KIADÁSOK</v>
      </c>
      <c r="B31" s="282"/>
    </row>
    <row r="32" spans="1:2" ht="12.75">
      <c r="A32" s="278"/>
      <c r="B32" s="278"/>
    </row>
    <row r="33" spans="1:2" ht="12.75">
      <c r="A33" s="278" t="s">
        <v>451</v>
      </c>
      <c r="B33" s="278" t="s">
        <v>423</v>
      </c>
    </row>
    <row r="34" spans="1:2" ht="12.75">
      <c r="A34" s="278" t="s">
        <v>452</v>
      </c>
      <c r="B34" s="278" t="s">
        <v>433</v>
      </c>
    </row>
    <row r="35" spans="1:2" ht="12.75">
      <c r="A35" s="278" t="s">
        <v>453</v>
      </c>
      <c r="B35" s="278" t="s">
        <v>434</v>
      </c>
    </row>
    <row r="36" spans="1:2" ht="12.75">
      <c r="A36" s="278"/>
      <c r="B36" s="278"/>
    </row>
    <row r="37" spans="1:2" ht="15.75">
      <c r="A37" s="284" t="str">
        <f>+CONCATENATE(LEFT(A6,4),". módosítás utáni módosított előirányzatok KIADÁSOK")</f>
        <v>2017. módosítás utáni módosított előirányzatok KIADÁSOK</v>
      </c>
      <c r="B37" s="282"/>
    </row>
    <row r="38" spans="1:2" ht="12.75">
      <c r="A38" s="278"/>
      <c r="B38" s="278"/>
    </row>
    <row r="39" spans="1:2" ht="12.75">
      <c r="A39" s="278" t="s">
        <v>454</v>
      </c>
      <c r="B39" s="278" t="s">
        <v>424</v>
      </c>
    </row>
    <row r="40" spans="1:2" ht="12.75">
      <c r="A40" s="278" t="s">
        <v>455</v>
      </c>
      <c r="B40" s="278" t="s">
        <v>435</v>
      </c>
    </row>
    <row r="41" spans="1:2" ht="12.75">
      <c r="A41" s="278" t="s">
        <v>456</v>
      </c>
      <c r="B41" s="278" t="s">
        <v>436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A14" sqref="A14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61" t="s">
        <v>1</v>
      </c>
      <c r="B1" s="361"/>
      <c r="C1" s="361"/>
      <c r="D1" s="361"/>
      <c r="E1" s="361"/>
      <c r="F1" s="361"/>
      <c r="G1" s="361"/>
    </row>
    <row r="2" spans="1:7" ht="23.25" customHeight="1" thickBot="1">
      <c r="A2" s="72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3" t="s">
        <v>50</v>
      </c>
      <c r="B3" s="74" t="s">
        <v>48</v>
      </c>
      <c r="C3" s="74" t="s">
        <v>49</v>
      </c>
      <c r="D3" s="74" t="str">
        <f>+'3.sz.mell.'!D3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+CONCATENATE("1.+ 2.  + 3. sz. módosítás",CHAR(10),LEFT(ÖSSZEFÜGGÉSEK!A6,4),".
(±)")</f>
        <v>1.+ 2.  + 3. sz. módosítás
2017.
(±)</v>
      </c>
      <c r="G3" s="32" t="str">
        <f>+CONCATENATE("Módosítás utáni",CHAR(10),LEFT(ÖSSZEFÜGGÉSEK!A6,4),". 12.31.")</f>
        <v>Módosítás utáni
2017. 12.31.</v>
      </c>
    </row>
    <row r="4" spans="1:7" s="36" customFormat="1" ht="15" customHeight="1" thickBot="1">
      <c r="A4" s="33" t="s">
        <v>379</v>
      </c>
      <c r="B4" s="34" t="s">
        <v>380</v>
      </c>
      <c r="C4" s="34" t="s">
        <v>381</v>
      </c>
      <c r="D4" s="34" t="s">
        <v>383</v>
      </c>
      <c r="E4" s="34" t="s">
        <v>382</v>
      </c>
      <c r="F4" s="34" t="s">
        <v>384</v>
      </c>
      <c r="G4" s="35" t="s">
        <v>437</v>
      </c>
    </row>
    <row r="5" spans="1:7" ht="15.75" customHeight="1">
      <c r="A5" s="43" t="s">
        <v>502</v>
      </c>
      <c r="B5" s="44">
        <v>2921000</v>
      </c>
      <c r="C5" s="231" t="s">
        <v>497</v>
      </c>
      <c r="D5" s="44"/>
      <c r="E5" s="44">
        <v>2921000</v>
      </c>
      <c r="F5" s="44"/>
      <c r="G5" s="45">
        <f>E5+F5</f>
        <v>2921000</v>
      </c>
    </row>
    <row r="6" spans="1:7" ht="15.75" customHeight="1">
      <c r="A6" s="43" t="s">
        <v>503</v>
      </c>
      <c r="B6" s="44">
        <v>19999443</v>
      </c>
      <c r="C6" s="231" t="s">
        <v>497</v>
      </c>
      <c r="D6" s="44"/>
      <c r="E6" s="44">
        <v>19999443</v>
      </c>
      <c r="F6" s="44"/>
      <c r="G6" s="45">
        <f aca="true" t="shared" si="0" ref="G6:G23">E6+F6</f>
        <v>19999443</v>
      </c>
    </row>
    <row r="7" spans="1:7" ht="15.75" customHeight="1">
      <c r="A7" s="43" t="s">
        <v>504</v>
      </c>
      <c r="B7" s="44">
        <v>1057910</v>
      </c>
      <c r="C7" s="231" t="s">
        <v>497</v>
      </c>
      <c r="D7" s="44"/>
      <c r="E7" s="44">
        <v>1057910</v>
      </c>
      <c r="F7" s="44"/>
      <c r="G7" s="45">
        <f t="shared" si="0"/>
        <v>1057910</v>
      </c>
    </row>
    <row r="8" spans="1:7" ht="15.75" customHeight="1">
      <c r="A8" s="43" t="s">
        <v>505</v>
      </c>
      <c r="B8" s="44">
        <v>20320000</v>
      </c>
      <c r="C8" s="231" t="s">
        <v>497</v>
      </c>
      <c r="D8" s="44"/>
      <c r="E8" s="44">
        <v>20320000</v>
      </c>
      <c r="F8" s="44"/>
      <c r="G8" s="45">
        <f t="shared" si="0"/>
        <v>20320000</v>
      </c>
    </row>
    <row r="9" spans="1:7" ht="15.75" customHeight="1">
      <c r="A9" s="343" t="s">
        <v>511</v>
      </c>
      <c r="B9" s="44">
        <v>5000000</v>
      </c>
      <c r="C9" s="231" t="s">
        <v>497</v>
      </c>
      <c r="D9" s="44"/>
      <c r="E9" s="44"/>
      <c r="F9" s="44">
        <v>5000000</v>
      </c>
      <c r="G9" s="45">
        <f t="shared" si="0"/>
        <v>5000000</v>
      </c>
    </row>
    <row r="10" spans="1:7" ht="15.75" customHeight="1">
      <c r="A10" s="43" t="s">
        <v>512</v>
      </c>
      <c r="B10" s="44">
        <v>39000000</v>
      </c>
      <c r="C10" s="231" t="s">
        <v>497</v>
      </c>
      <c r="D10" s="44"/>
      <c r="E10" s="44"/>
      <c r="F10" s="44">
        <v>39000000</v>
      </c>
      <c r="G10" s="45">
        <f t="shared" si="0"/>
        <v>39000000</v>
      </c>
    </row>
    <row r="11" spans="1:7" ht="15.75" customHeight="1">
      <c r="A11" s="43" t="s">
        <v>513</v>
      </c>
      <c r="B11" s="44">
        <v>13300390</v>
      </c>
      <c r="C11" s="231" t="s">
        <v>497</v>
      </c>
      <c r="D11" s="44"/>
      <c r="E11" s="44"/>
      <c r="F11" s="44">
        <v>13300390</v>
      </c>
      <c r="G11" s="45">
        <f t="shared" si="0"/>
        <v>13300390</v>
      </c>
    </row>
    <row r="12" spans="1:7" ht="15.75" customHeight="1">
      <c r="A12" s="43" t="s">
        <v>514</v>
      </c>
      <c r="B12" s="44">
        <v>97592487</v>
      </c>
      <c r="C12" s="231" t="s">
        <v>515</v>
      </c>
      <c r="D12" s="44"/>
      <c r="E12" s="44"/>
      <c r="F12" s="44">
        <v>97592487</v>
      </c>
      <c r="G12" s="45">
        <f t="shared" si="0"/>
        <v>97592487</v>
      </c>
    </row>
    <row r="13" spans="1:7" ht="15.75" customHeight="1">
      <c r="A13" s="43" t="s">
        <v>519</v>
      </c>
      <c r="B13" s="44">
        <v>2263000</v>
      </c>
      <c r="C13" s="231" t="s">
        <v>520</v>
      </c>
      <c r="D13" s="44"/>
      <c r="E13" s="44"/>
      <c r="F13" s="44">
        <v>2263000</v>
      </c>
      <c r="G13" s="45">
        <f t="shared" si="0"/>
        <v>2263000</v>
      </c>
    </row>
    <row r="14" spans="1:7" ht="15.75" customHeight="1">
      <c r="A14" s="43"/>
      <c r="B14" s="44"/>
      <c r="C14" s="231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1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46</v>
      </c>
      <c r="B24" s="76">
        <f>SUM(B5:B23)</f>
        <v>201454230</v>
      </c>
      <c r="C24" s="59"/>
      <c r="D24" s="76">
        <f>SUM(D5:D23)</f>
        <v>0</v>
      </c>
      <c r="E24" s="76"/>
      <c r="F24" s="76">
        <f>SUM(F5:F23)</f>
        <v>157155877</v>
      </c>
      <c r="G24" s="49">
        <f>SUM(G5:G23)</f>
        <v>201454230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36">
      <selection activeCell="D118" sqref="D118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472</v>
      </c>
    </row>
    <row r="2" spans="1:5" s="53" customFormat="1" ht="21" customHeight="1" thickBot="1">
      <c r="A2" s="287" t="s">
        <v>44</v>
      </c>
      <c r="B2" s="365" t="s">
        <v>506</v>
      </c>
      <c r="C2" s="365"/>
      <c r="D2" s="365"/>
      <c r="E2" s="288" t="s">
        <v>38</v>
      </c>
    </row>
    <row r="3" spans="1:5" s="53" customFormat="1" ht="24.75" thickBot="1">
      <c r="A3" s="287" t="s">
        <v>121</v>
      </c>
      <c r="B3" s="365" t="s">
        <v>294</v>
      </c>
      <c r="C3" s="365"/>
      <c r="D3" s="365"/>
      <c r="E3" s="289" t="s">
        <v>38</v>
      </c>
    </row>
    <row r="4" spans="1:5" s="54" customFormat="1" ht="15.75" customHeight="1" thickBot="1">
      <c r="A4" s="87"/>
      <c r="B4" s="87"/>
      <c r="C4" s="88"/>
      <c r="E4" s="337" t="str">
        <f>'4.sz.mell.'!G2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50" customFormat="1" ht="15.75" customHeight="1" thickBot="1">
      <c r="A7" s="362" t="s">
        <v>39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264562625</v>
      </c>
      <c r="D8" s="255">
        <f>+D9+D10+D11+D12+D13+D14</f>
        <v>5307317</v>
      </c>
      <c r="E8" s="103">
        <f>+E9+E10+E11+E12+E13+E14</f>
        <v>269869942</v>
      </c>
    </row>
    <row r="9" spans="1:5" s="55" customFormat="1" ht="12" customHeight="1">
      <c r="A9" s="198" t="s">
        <v>63</v>
      </c>
      <c r="B9" s="181" t="s">
        <v>146</v>
      </c>
      <c r="C9" s="169">
        <v>69134396</v>
      </c>
      <c r="D9" s="256">
        <v>1000000</v>
      </c>
      <c r="E9" s="211">
        <f aca="true" t="shared" si="0" ref="E9:E14">C9+D9</f>
        <v>70134396</v>
      </c>
    </row>
    <row r="10" spans="1:5" s="56" customFormat="1" ht="12" customHeight="1">
      <c r="A10" s="199" t="s">
        <v>64</v>
      </c>
      <c r="B10" s="182" t="s">
        <v>147</v>
      </c>
      <c r="C10" s="168">
        <v>38459891</v>
      </c>
      <c r="D10" s="257">
        <v>1044253</v>
      </c>
      <c r="E10" s="304">
        <f t="shared" si="0"/>
        <v>39504144</v>
      </c>
    </row>
    <row r="11" spans="1:5" s="56" customFormat="1" ht="12" customHeight="1">
      <c r="A11" s="199" t="s">
        <v>65</v>
      </c>
      <c r="B11" s="182" t="s">
        <v>148</v>
      </c>
      <c r="C11" s="168">
        <v>59239569</v>
      </c>
      <c r="D11" s="257">
        <v>-6049983</v>
      </c>
      <c r="E11" s="304">
        <f t="shared" si="0"/>
        <v>53189586</v>
      </c>
    </row>
    <row r="12" spans="1:5" s="56" customFormat="1" ht="12" customHeight="1">
      <c r="A12" s="199" t="s">
        <v>66</v>
      </c>
      <c r="B12" s="182" t="s">
        <v>149</v>
      </c>
      <c r="C12" s="168">
        <v>1785240</v>
      </c>
      <c r="D12" s="257">
        <v>458220</v>
      </c>
      <c r="E12" s="304">
        <f t="shared" si="0"/>
        <v>2243460</v>
      </c>
    </row>
    <row r="13" spans="1:5" s="56" customFormat="1" ht="12" customHeight="1">
      <c r="A13" s="199" t="s">
        <v>83</v>
      </c>
      <c r="B13" s="182" t="s">
        <v>387</v>
      </c>
      <c r="C13" s="168">
        <v>95943529</v>
      </c>
      <c r="D13" s="257">
        <v>8854827</v>
      </c>
      <c r="E13" s="304">
        <f t="shared" si="0"/>
        <v>104798356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50821848</v>
      </c>
      <c r="D15" s="255">
        <f>+D16+D17+D18+D19+D20</f>
        <v>111228340</v>
      </c>
      <c r="E15" s="103">
        <f>+E16+E17+E18+E19+E20</f>
        <v>162050188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153</v>
      </c>
      <c r="C20" s="168">
        <v>50821848</v>
      </c>
      <c r="D20" s="257">
        <v>111228340</v>
      </c>
      <c r="E20" s="304">
        <f t="shared" si="1"/>
        <v>162050188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0</v>
      </c>
      <c r="D22" s="255">
        <f>+D23+D24+D25+D26+D27</f>
        <v>857440414</v>
      </c>
      <c r="E22" s="103">
        <f>+E23+E24+E25+E26+E27</f>
        <v>857440414</v>
      </c>
    </row>
    <row r="23" spans="1:5" s="56" customFormat="1" ht="12" customHeight="1">
      <c r="A23" s="198" t="s">
        <v>52</v>
      </c>
      <c r="B23" s="181" t="s">
        <v>156</v>
      </c>
      <c r="C23" s="169"/>
      <c r="D23" s="256">
        <v>839541224</v>
      </c>
      <c r="E23" s="211">
        <f aca="true" t="shared" si="2" ref="E23:E64">C23+D23</f>
        <v>839541224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158</v>
      </c>
      <c r="C27" s="168"/>
      <c r="D27" s="257">
        <v>17899190</v>
      </c>
      <c r="E27" s="304">
        <f t="shared" si="2"/>
        <v>17899190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21130000</v>
      </c>
      <c r="D29" s="173">
        <f>+D30+D31+D32+D33+D34+D35+D36</f>
        <v>0</v>
      </c>
      <c r="E29" s="210">
        <f>+E30+E31+E32+E33+E34+E35+E36</f>
        <v>21130000</v>
      </c>
    </row>
    <row r="30" spans="1:5" s="56" customFormat="1" ht="12" customHeight="1">
      <c r="A30" s="198" t="s">
        <v>160</v>
      </c>
      <c r="B30" s="181" t="s">
        <v>461</v>
      </c>
      <c r="C30" s="169">
        <v>480000</v>
      </c>
      <c r="D30" s="169"/>
      <c r="E30" s="211">
        <f t="shared" si="2"/>
        <v>480000</v>
      </c>
    </row>
    <row r="31" spans="1:5" s="56" customFormat="1" ht="12" customHeight="1">
      <c r="A31" s="199" t="s">
        <v>161</v>
      </c>
      <c r="B31" s="182" t="s">
        <v>462</v>
      </c>
      <c r="C31" s="168">
        <v>500000</v>
      </c>
      <c r="D31" s="168"/>
      <c r="E31" s="304">
        <f t="shared" si="2"/>
        <v>500000</v>
      </c>
    </row>
    <row r="32" spans="1:5" s="56" customFormat="1" ht="12" customHeight="1">
      <c r="A32" s="199" t="s">
        <v>162</v>
      </c>
      <c r="B32" s="182" t="s">
        <v>463</v>
      </c>
      <c r="C32" s="168">
        <v>17000000</v>
      </c>
      <c r="D32" s="168"/>
      <c r="E32" s="304">
        <f t="shared" si="2"/>
        <v>17000000</v>
      </c>
    </row>
    <row r="33" spans="1:5" s="56" customFormat="1" ht="12" customHeight="1">
      <c r="A33" s="199" t="s">
        <v>163</v>
      </c>
      <c r="B33" s="182" t="s">
        <v>464</v>
      </c>
      <c r="C33" s="168">
        <v>100000</v>
      </c>
      <c r="D33" s="168"/>
      <c r="E33" s="304">
        <f t="shared" si="2"/>
        <v>100000</v>
      </c>
    </row>
    <row r="34" spans="1:5" s="56" customFormat="1" ht="12" customHeight="1">
      <c r="A34" s="199" t="s">
        <v>465</v>
      </c>
      <c r="B34" s="182" t="s">
        <v>164</v>
      </c>
      <c r="C34" s="168">
        <v>2500000</v>
      </c>
      <c r="D34" s="168"/>
      <c r="E34" s="304">
        <f t="shared" si="2"/>
        <v>2500000</v>
      </c>
    </row>
    <row r="35" spans="1:5" s="56" customFormat="1" ht="12" customHeight="1">
      <c r="A35" s="199" t="s">
        <v>466</v>
      </c>
      <c r="B35" s="182" t="s">
        <v>165</v>
      </c>
      <c r="C35" s="168">
        <v>200000</v>
      </c>
      <c r="D35" s="168"/>
      <c r="E35" s="304">
        <f t="shared" si="2"/>
        <v>200000</v>
      </c>
    </row>
    <row r="36" spans="1:5" s="56" customFormat="1" ht="12" customHeight="1" thickBot="1">
      <c r="A36" s="200" t="s">
        <v>467</v>
      </c>
      <c r="B36" s="183" t="s">
        <v>166</v>
      </c>
      <c r="C36" s="170">
        <v>350000</v>
      </c>
      <c r="D36" s="170"/>
      <c r="E36" s="305">
        <f t="shared" si="2"/>
        <v>350000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15171637</v>
      </c>
      <c r="D37" s="255">
        <f>SUM(D38:D48)</f>
        <v>3044905</v>
      </c>
      <c r="E37" s="103">
        <f>SUM(E38:E48)</f>
        <v>18216542</v>
      </c>
    </row>
    <row r="38" spans="1:5" s="56" customFormat="1" ht="12" customHeight="1">
      <c r="A38" s="198" t="s">
        <v>56</v>
      </c>
      <c r="B38" s="181" t="s">
        <v>169</v>
      </c>
      <c r="C38" s="169">
        <v>2000000</v>
      </c>
      <c r="D38" s="256"/>
      <c r="E38" s="211">
        <f t="shared" si="2"/>
        <v>2000000</v>
      </c>
    </row>
    <row r="39" spans="1:5" s="56" customFormat="1" ht="12" customHeight="1">
      <c r="A39" s="199" t="s">
        <v>57</v>
      </c>
      <c r="B39" s="182" t="s">
        <v>170</v>
      </c>
      <c r="C39" s="168">
        <v>6091000</v>
      </c>
      <c r="D39" s="257"/>
      <c r="E39" s="304">
        <f t="shared" si="2"/>
        <v>6091000</v>
      </c>
    </row>
    <row r="40" spans="1:5" s="56" customFormat="1" ht="12" customHeight="1">
      <c r="A40" s="199" t="s">
        <v>58</v>
      </c>
      <c r="B40" s="182" t="s">
        <v>171</v>
      </c>
      <c r="C40" s="168">
        <v>926000</v>
      </c>
      <c r="D40" s="257"/>
      <c r="E40" s="304">
        <f t="shared" si="2"/>
        <v>926000</v>
      </c>
    </row>
    <row r="41" spans="1:5" s="56" customFormat="1" ht="12" customHeight="1">
      <c r="A41" s="199" t="s">
        <v>100</v>
      </c>
      <c r="B41" s="182" t="s">
        <v>172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173</v>
      </c>
      <c r="C42" s="168">
        <v>151053</v>
      </c>
      <c r="D42" s="257"/>
      <c r="E42" s="304">
        <f t="shared" si="2"/>
        <v>151053</v>
      </c>
    </row>
    <row r="43" spans="1:5" s="56" customFormat="1" ht="12" customHeight="1">
      <c r="A43" s="199" t="s">
        <v>102</v>
      </c>
      <c r="B43" s="182" t="s">
        <v>174</v>
      </c>
      <c r="C43" s="168">
        <v>2203584</v>
      </c>
      <c r="D43" s="257"/>
      <c r="E43" s="304">
        <f t="shared" si="2"/>
        <v>2203584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176</v>
      </c>
      <c r="C45" s="168">
        <v>3800000</v>
      </c>
      <c r="D45" s="257"/>
      <c r="E45" s="304">
        <f t="shared" si="2"/>
        <v>3800000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168</v>
      </c>
      <c r="B47" s="183" t="s">
        <v>328</v>
      </c>
      <c r="C47" s="172"/>
      <c r="D47" s="292">
        <v>3044905</v>
      </c>
      <c r="E47" s="307">
        <f t="shared" si="2"/>
        <v>3044905</v>
      </c>
    </row>
    <row r="48" spans="1:5" s="56" customFormat="1" ht="12" customHeight="1" thickBot="1">
      <c r="A48" s="200" t="s">
        <v>327</v>
      </c>
      <c r="B48" s="183" t="s">
        <v>178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240000</v>
      </c>
      <c r="D55" s="255">
        <f>SUM(D56:D58)</f>
        <v>0</v>
      </c>
      <c r="E55" s="103">
        <f>SUM(E56:E58)</f>
        <v>240000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192</v>
      </c>
      <c r="B58" s="182" t="s">
        <v>190</v>
      </c>
      <c r="C58" s="168">
        <v>240000</v>
      </c>
      <c r="D58" s="257"/>
      <c r="E58" s="304">
        <f t="shared" si="2"/>
        <v>240000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127</v>
      </c>
      <c r="B63" s="182" t="s">
        <v>197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351926110</v>
      </c>
      <c r="D65" s="259">
        <f>+D8+D15+D22+D29+D37+D49+D55+D60</f>
        <v>977020976</v>
      </c>
      <c r="E65" s="210">
        <f>+E8+E15+E22+E29+E37+E49+E55+E60</f>
        <v>1328947086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200000000</v>
      </c>
      <c r="D70" s="167">
        <f>SUM(D71:D74)</f>
        <v>100000000</v>
      </c>
      <c r="E70" s="103">
        <f>SUM(E71:E74)</f>
        <v>300000000</v>
      </c>
    </row>
    <row r="71" spans="1:5" s="56" customFormat="1" ht="12" customHeight="1">
      <c r="A71" s="198" t="s">
        <v>84</v>
      </c>
      <c r="B71" s="181" t="s">
        <v>207</v>
      </c>
      <c r="C71" s="171">
        <v>200000000</v>
      </c>
      <c r="D71" s="171">
        <v>100000000</v>
      </c>
      <c r="E71" s="306">
        <f>C71+D71</f>
        <v>300000000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42224163</v>
      </c>
      <c r="E75" s="103">
        <f>SUM(E76:E77)</f>
        <v>42224163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>
        <v>42224163</v>
      </c>
      <c r="E76" s="306">
        <f>C76+D76</f>
        <v>42224163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229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230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200000000</v>
      </c>
      <c r="D89" s="173">
        <f>+D66+D70+D75+D78+D82+D88+D87</f>
        <v>142224163</v>
      </c>
      <c r="E89" s="210">
        <f>+E66+E70+E75+E78+E82+E88+E87</f>
        <v>342224163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551926110</v>
      </c>
      <c r="D90" s="173">
        <f>+D65+D89</f>
        <v>1119245139</v>
      </c>
      <c r="E90" s="210">
        <f>+E65+E89</f>
        <v>1671171249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40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219675743</v>
      </c>
      <c r="D93" s="166">
        <f>+D94+D95+D96+D97+D98+D111</f>
        <v>169259852</v>
      </c>
      <c r="E93" s="240">
        <f>+E94+E95+E96+E97+E98+E111</f>
        <v>388935595</v>
      </c>
    </row>
    <row r="94" spans="1:5" ht="12" customHeight="1">
      <c r="A94" s="206" t="s">
        <v>63</v>
      </c>
      <c r="B94" s="8" t="s">
        <v>36</v>
      </c>
      <c r="C94" s="244">
        <v>80375087</v>
      </c>
      <c r="D94" s="244">
        <v>88133900</v>
      </c>
      <c r="E94" s="309">
        <f aca="true" t="shared" si="4" ref="E94:E113">C94+D94</f>
        <v>168508987</v>
      </c>
    </row>
    <row r="95" spans="1:5" ht="12" customHeight="1">
      <c r="A95" s="199" t="s">
        <v>64</v>
      </c>
      <c r="B95" s="6" t="s">
        <v>108</v>
      </c>
      <c r="C95" s="168">
        <v>14971083</v>
      </c>
      <c r="D95" s="168">
        <v>9952916</v>
      </c>
      <c r="E95" s="304">
        <f t="shared" si="4"/>
        <v>24923999</v>
      </c>
    </row>
    <row r="96" spans="1:5" ht="12" customHeight="1">
      <c r="A96" s="199" t="s">
        <v>65</v>
      </c>
      <c r="B96" s="6" t="s">
        <v>82</v>
      </c>
      <c r="C96" s="170">
        <v>89425469</v>
      </c>
      <c r="D96" s="168">
        <v>60394639</v>
      </c>
      <c r="E96" s="305">
        <f t="shared" si="4"/>
        <v>149820108</v>
      </c>
    </row>
    <row r="97" spans="1:5" ht="12" customHeight="1">
      <c r="A97" s="199" t="s">
        <v>66</v>
      </c>
      <c r="B97" s="9" t="s">
        <v>109</v>
      </c>
      <c r="C97" s="170">
        <v>19253104</v>
      </c>
      <c r="D97" s="258">
        <v>5815050</v>
      </c>
      <c r="E97" s="305">
        <f t="shared" si="4"/>
        <v>25068154</v>
      </c>
    </row>
    <row r="98" spans="1:5" ht="12" customHeight="1">
      <c r="A98" s="199" t="s">
        <v>74</v>
      </c>
      <c r="B98" s="17" t="s">
        <v>110</v>
      </c>
      <c r="C98" s="170">
        <f>SUM(C99:C110)</f>
        <v>15251000</v>
      </c>
      <c r="D98" s="170">
        <f>SUM(D99:D110)</f>
        <v>4963347</v>
      </c>
      <c r="E98" s="305">
        <f t="shared" si="4"/>
        <v>20214347</v>
      </c>
    </row>
    <row r="99" spans="1:5" ht="12" customHeight="1">
      <c r="A99" s="199" t="s">
        <v>67</v>
      </c>
      <c r="B99" s="6" t="s">
        <v>392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246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247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248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249</v>
      </c>
      <c r="C105" s="170">
        <v>500000</v>
      </c>
      <c r="D105" s="258"/>
      <c r="E105" s="305">
        <f t="shared" si="4"/>
        <v>500000</v>
      </c>
    </row>
    <row r="106" spans="1:5" ht="12" customHeight="1">
      <c r="A106" s="199" t="s">
        <v>111</v>
      </c>
      <c r="B106" s="67" t="s">
        <v>250</v>
      </c>
      <c r="C106" s="170"/>
      <c r="D106" s="258"/>
      <c r="E106" s="305">
        <f t="shared" si="4"/>
        <v>0</v>
      </c>
    </row>
    <row r="107" spans="1:5" ht="12" customHeight="1">
      <c r="A107" s="199" t="s">
        <v>244</v>
      </c>
      <c r="B107" s="68" t="s">
        <v>251</v>
      </c>
      <c r="C107" s="168"/>
      <c r="D107" s="258"/>
      <c r="E107" s="305">
        <f t="shared" si="4"/>
        <v>0</v>
      </c>
    </row>
    <row r="108" spans="1:5" ht="12" customHeight="1">
      <c r="A108" s="207" t="s">
        <v>245</v>
      </c>
      <c r="B108" s="69" t="s">
        <v>252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253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254</v>
      </c>
      <c r="C110" s="168">
        <v>14751000</v>
      </c>
      <c r="D110" s="257">
        <v>4963347</v>
      </c>
      <c r="E110" s="304">
        <f t="shared" si="4"/>
        <v>19714347</v>
      </c>
    </row>
    <row r="111" spans="1:5" ht="12" customHeight="1">
      <c r="A111" s="199" t="s">
        <v>335</v>
      </c>
      <c r="B111" s="9" t="s">
        <v>37</v>
      </c>
      <c r="C111" s="168">
        <f>SUM(C112:C113)</f>
        <v>400000</v>
      </c>
      <c r="D111" s="257"/>
      <c r="E111" s="304">
        <f t="shared" si="4"/>
        <v>400000</v>
      </c>
    </row>
    <row r="112" spans="1:5" ht="12" customHeight="1">
      <c r="A112" s="200" t="s">
        <v>336</v>
      </c>
      <c r="B112" s="6" t="s">
        <v>393</v>
      </c>
      <c r="C112" s="170">
        <v>400000</v>
      </c>
      <c r="D112" s="258"/>
      <c r="E112" s="305">
        <f t="shared" si="4"/>
        <v>400000</v>
      </c>
    </row>
    <row r="113" spans="1:5" ht="12" customHeight="1" thickBot="1">
      <c r="A113" s="208" t="s">
        <v>337</v>
      </c>
      <c r="B113" s="70" t="s">
        <v>394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255</v>
      </c>
      <c r="C114" s="167">
        <f>+C115+C117+C119</f>
        <v>207960432</v>
      </c>
      <c r="D114" s="255">
        <f>+D115+D117+D119</f>
        <v>850223206</v>
      </c>
      <c r="E114" s="103">
        <f>+E115+E117+E119</f>
        <v>1058183638</v>
      </c>
    </row>
    <row r="115" spans="1:5" ht="12" customHeight="1">
      <c r="A115" s="198" t="s">
        <v>69</v>
      </c>
      <c r="B115" s="6" t="s">
        <v>126</v>
      </c>
      <c r="C115" s="169">
        <v>163662079</v>
      </c>
      <c r="D115" s="256">
        <v>693067329</v>
      </c>
      <c r="E115" s="211">
        <f aca="true" t="shared" si="5" ref="E115:E127">C115+D115</f>
        <v>856729408</v>
      </c>
    </row>
    <row r="116" spans="1:5" ht="12" customHeight="1">
      <c r="A116" s="198" t="s">
        <v>70</v>
      </c>
      <c r="B116" s="10" t="s">
        <v>259</v>
      </c>
      <c r="C116" s="169">
        <v>3300000</v>
      </c>
      <c r="D116" s="256">
        <v>641051108</v>
      </c>
      <c r="E116" s="211">
        <f t="shared" si="5"/>
        <v>644351108</v>
      </c>
    </row>
    <row r="117" spans="1:5" ht="12" customHeight="1">
      <c r="A117" s="198" t="s">
        <v>71</v>
      </c>
      <c r="B117" s="10" t="s">
        <v>112</v>
      </c>
      <c r="C117" s="168">
        <v>44298353</v>
      </c>
      <c r="D117" s="257">
        <v>157155877</v>
      </c>
      <c r="E117" s="304">
        <f t="shared" si="5"/>
        <v>201454230</v>
      </c>
    </row>
    <row r="118" spans="1:5" ht="12" customHeight="1">
      <c r="A118" s="198" t="s">
        <v>72</v>
      </c>
      <c r="B118" s="10" t="s">
        <v>260</v>
      </c>
      <c r="C118" s="168"/>
      <c r="D118" s="257">
        <v>110892877</v>
      </c>
      <c r="E118" s="304">
        <f t="shared" si="5"/>
        <v>110892877</v>
      </c>
    </row>
    <row r="119" spans="1:5" ht="12" customHeight="1">
      <c r="A119" s="198" t="s">
        <v>73</v>
      </c>
      <c r="B119" s="106" t="s">
        <v>128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322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265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248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264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263</v>
      </c>
      <c r="C124" s="168"/>
      <c r="D124" s="257"/>
      <c r="E124" s="304">
        <f t="shared" si="5"/>
        <v>0</v>
      </c>
    </row>
    <row r="125" spans="1:5" ht="12" customHeight="1">
      <c r="A125" s="198" t="s">
        <v>256</v>
      </c>
      <c r="B125" s="68" t="s">
        <v>251</v>
      </c>
      <c r="C125" s="168"/>
      <c r="D125" s="257"/>
      <c r="E125" s="304">
        <f t="shared" si="5"/>
        <v>0</v>
      </c>
    </row>
    <row r="126" spans="1:5" ht="12" customHeight="1">
      <c r="A126" s="198" t="s">
        <v>257</v>
      </c>
      <c r="B126" s="68" t="s">
        <v>262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258</v>
      </c>
      <c r="B127" s="68" t="s">
        <v>261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427636175</v>
      </c>
      <c r="D128" s="255">
        <f>+D93+D114</f>
        <v>1019483058</v>
      </c>
      <c r="E128" s="103">
        <f>+E93+E114</f>
        <v>1447119233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160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397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100000000</v>
      </c>
      <c r="E133" s="103">
        <f>+E134+E135+E136+E137+E138+E139</f>
        <v>100000000</v>
      </c>
    </row>
    <row r="134" spans="1:5" ht="12" customHeight="1">
      <c r="A134" s="198" t="s">
        <v>56</v>
      </c>
      <c r="B134" s="7" t="s">
        <v>351</v>
      </c>
      <c r="C134" s="168"/>
      <c r="D134" s="257">
        <v>100000000</v>
      </c>
      <c r="E134" s="304">
        <f aca="true" t="shared" si="6" ref="E134:E139">C134+D134</f>
        <v>100000000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/>
      <c r="E142" s="304">
        <f>C142+D142</f>
        <v>0</v>
      </c>
    </row>
    <row r="143" spans="1:5" ht="12" customHeight="1">
      <c r="A143" s="198" t="s">
        <v>180</v>
      </c>
      <c r="B143" s="7" t="s">
        <v>411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181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192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193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0</v>
      </c>
      <c r="D154" s="262">
        <f>+D129+D133+D140+D146+D152+D153</f>
        <v>100000000</v>
      </c>
      <c r="E154" s="243">
        <f>+E129+E133+E140+E146+E152+E153</f>
        <v>100000000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427636175</v>
      </c>
      <c r="D155" s="262">
        <f>+D128+D154</f>
        <v>1119483058</v>
      </c>
      <c r="E155" s="243">
        <f>+E128+E154</f>
        <v>1547119233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>
        <v>7</v>
      </c>
      <c r="D157" s="295"/>
      <c r="E157" s="311">
        <f>C157+D157</f>
        <v>7</v>
      </c>
    </row>
    <row r="158" spans="1:5" ht="14.25" customHeight="1" thickBot="1">
      <c r="A158" s="100" t="s">
        <v>123</v>
      </c>
      <c r="B158" s="101"/>
      <c r="C158" s="295">
        <v>155</v>
      </c>
      <c r="D158" s="295">
        <v>-65</v>
      </c>
      <c r="E158" s="311">
        <f>C158+D158</f>
        <v>90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D118" sqref="D118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473</v>
      </c>
    </row>
    <row r="2" spans="1:5" s="53" customFormat="1" ht="21" customHeight="1" thickBot="1">
      <c r="A2" s="287" t="s">
        <v>44</v>
      </c>
      <c r="B2" s="365" t="s">
        <v>506</v>
      </c>
      <c r="C2" s="365"/>
      <c r="D2" s="365"/>
      <c r="E2" s="288" t="s">
        <v>38</v>
      </c>
    </row>
    <row r="3" spans="1:5" s="53" customFormat="1" ht="24.75" thickBot="1">
      <c r="A3" s="287" t="s">
        <v>121</v>
      </c>
      <c r="B3" s="365" t="s">
        <v>313</v>
      </c>
      <c r="C3" s="365"/>
      <c r="D3" s="365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50" customFormat="1" ht="15.75" customHeight="1" thickBot="1">
      <c r="A7" s="362" t="s">
        <v>39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264562625</v>
      </c>
      <c r="D8" s="255">
        <f>+D9+D10+D11+D12+D13+D14</f>
        <v>5307317</v>
      </c>
      <c r="E8" s="103">
        <f>+E9+E10+E11+E12+E13+E14</f>
        <v>269869942</v>
      </c>
    </row>
    <row r="9" spans="1:5" s="55" customFormat="1" ht="12" customHeight="1">
      <c r="A9" s="198" t="s">
        <v>63</v>
      </c>
      <c r="B9" s="181" t="s">
        <v>146</v>
      </c>
      <c r="C9" s="169">
        <v>69134396</v>
      </c>
      <c r="D9" s="256">
        <v>1000000</v>
      </c>
      <c r="E9" s="211">
        <f aca="true" t="shared" si="0" ref="E9:E14">C9+D9</f>
        <v>70134396</v>
      </c>
    </row>
    <row r="10" spans="1:5" s="56" customFormat="1" ht="12" customHeight="1">
      <c r="A10" s="199" t="s">
        <v>64</v>
      </c>
      <c r="B10" s="182" t="s">
        <v>147</v>
      </c>
      <c r="C10" s="168">
        <v>38459891</v>
      </c>
      <c r="D10" s="257">
        <v>1044253</v>
      </c>
      <c r="E10" s="304">
        <f t="shared" si="0"/>
        <v>39504144</v>
      </c>
    </row>
    <row r="11" spans="1:5" s="56" customFormat="1" ht="12" customHeight="1">
      <c r="A11" s="199" t="s">
        <v>65</v>
      </c>
      <c r="B11" s="182" t="s">
        <v>148</v>
      </c>
      <c r="C11" s="168">
        <v>59239569</v>
      </c>
      <c r="D11" s="257">
        <v>-6049983</v>
      </c>
      <c r="E11" s="304">
        <f t="shared" si="0"/>
        <v>53189586</v>
      </c>
    </row>
    <row r="12" spans="1:5" s="56" customFormat="1" ht="12" customHeight="1">
      <c r="A12" s="199" t="s">
        <v>66</v>
      </c>
      <c r="B12" s="182" t="s">
        <v>149</v>
      </c>
      <c r="C12" s="168">
        <v>1785240</v>
      </c>
      <c r="D12" s="257">
        <v>458220</v>
      </c>
      <c r="E12" s="304">
        <f t="shared" si="0"/>
        <v>2243460</v>
      </c>
    </row>
    <row r="13" spans="1:5" s="56" customFormat="1" ht="12" customHeight="1">
      <c r="A13" s="199" t="s">
        <v>83</v>
      </c>
      <c r="B13" s="182" t="s">
        <v>387</v>
      </c>
      <c r="C13" s="168">
        <v>95943529</v>
      </c>
      <c r="D13" s="257">
        <v>8854827</v>
      </c>
      <c r="E13" s="304">
        <f t="shared" si="0"/>
        <v>104798356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50821848</v>
      </c>
      <c r="D15" s="255">
        <f>+D16+D17+D18+D19+D20</f>
        <v>111228340</v>
      </c>
      <c r="E15" s="103">
        <f>+E16+E17+E18+E19+E20</f>
        <v>162050188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153</v>
      </c>
      <c r="C20" s="168">
        <v>50821848</v>
      </c>
      <c r="D20" s="257">
        <v>111228340</v>
      </c>
      <c r="E20" s="304">
        <f t="shared" si="1"/>
        <v>162050188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0</v>
      </c>
      <c r="D22" s="255">
        <f>+D23+D24+D25+D26+D27</f>
        <v>857440414</v>
      </c>
      <c r="E22" s="103">
        <f>+E23+E24+E25+E26+E27</f>
        <v>857440414</v>
      </c>
    </row>
    <row r="23" spans="1:5" s="56" customFormat="1" ht="12" customHeight="1">
      <c r="A23" s="198" t="s">
        <v>52</v>
      </c>
      <c r="B23" s="181" t="s">
        <v>156</v>
      </c>
      <c r="C23" s="169"/>
      <c r="D23" s="256">
        <v>839541224</v>
      </c>
      <c r="E23" s="211">
        <f aca="true" t="shared" si="2" ref="E23:E64">C23+D23</f>
        <v>839541224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158</v>
      </c>
      <c r="C27" s="168"/>
      <c r="D27" s="257">
        <v>17899190</v>
      </c>
      <c r="E27" s="304">
        <f t="shared" si="2"/>
        <v>17899190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21130000</v>
      </c>
      <c r="D29" s="173">
        <f>+D30+D31+D32+D33+D34+D35+D36</f>
        <v>0</v>
      </c>
      <c r="E29" s="210">
        <f>+E30+E31+E32+E33+E34+E35+E36</f>
        <v>21130000</v>
      </c>
    </row>
    <row r="30" spans="1:5" s="56" customFormat="1" ht="12" customHeight="1">
      <c r="A30" s="198" t="s">
        <v>160</v>
      </c>
      <c r="B30" s="181" t="s">
        <v>461</v>
      </c>
      <c r="C30" s="169">
        <v>480000</v>
      </c>
      <c r="D30" s="169"/>
      <c r="E30" s="211">
        <f t="shared" si="2"/>
        <v>480000</v>
      </c>
    </row>
    <row r="31" spans="1:5" s="56" customFormat="1" ht="12" customHeight="1">
      <c r="A31" s="199" t="s">
        <v>161</v>
      </c>
      <c r="B31" s="182" t="s">
        <v>462</v>
      </c>
      <c r="C31" s="168">
        <v>500000</v>
      </c>
      <c r="D31" s="168"/>
      <c r="E31" s="304">
        <f t="shared" si="2"/>
        <v>500000</v>
      </c>
    </row>
    <row r="32" spans="1:5" s="56" customFormat="1" ht="12" customHeight="1">
      <c r="A32" s="199" t="s">
        <v>162</v>
      </c>
      <c r="B32" s="182" t="s">
        <v>463</v>
      </c>
      <c r="C32" s="168">
        <v>17000000</v>
      </c>
      <c r="D32" s="168"/>
      <c r="E32" s="304">
        <f t="shared" si="2"/>
        <v>17000000</v>
      </c>
    </row>
    <row r="33" spans="1:5" s="56" customFormat="1" ht="12" customHeight="1">
      <c r="A33" s="199" t="s">
        <v>163</v>
      </c>
      <c r="B33" s="182" t="s">
        <v>464</v>
      </c>
      <c r="C33" s="168">
        <v>100000</v>
      </c>
      <c r="D33" s="168"/>
      <c r="E33" s="304">
        <f t="shared" si="2"/>
        <v>100000</v>
      </c>
    </row>
    <row r="34" spans="1:5" s="56" customFormat="1" ht="12" customHeight="1">
      <c r="A34" s="199" t="s">
        <v>465</v>
      </c>
      <c r="B34" s="182" t="s">
        <v>164</v>
      </c>
      <c r="C34" s="168">
        <v>2500000</v>
      </c>
      <c r="D34" s="168"/>
      <c r="E34" s="304">
        <f t="shared" si="2"/>
        <v>2500000</v>
      </c>
    </row>
    <row r="35" spans="1:5" s="56" customFormat="1" ht="12" customHeight="1">
      <c r="A35" s="199" t="s">
        <v>466</v>
      </c>
      <c r="B35" s="182" t="s">
        <v>165</v>
      </c>
      <c r="C35" s="168">
        <v>200000</v>
      </c>
      <c r="D35" s="168"/>
      <c r="E35" s="304">
        <f t="shared" si="2"/>
        <v>200000</v>
      </c>
    </row>
    <row r="36" spans="1:5" s="56" customFormat="1" ht="12" customHeight="1" thickBot="1">
      <c r="A36" s="200" t="s">
        <v>467</v>
      </c>
      <c r="B36" s="183" t="s">
        <v>166</v>
      </c>
      <c r="C36" s="170">
        <v>350000</v>
      </c>
      <c r="D36" s="170"/>
      <c r="E36" s="305">
        <f t="shared" si="2"/>
        <v>350000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15171637</v>
      </c>
      <c r="D37" s="255">
        <f>SUM(D38:D48)</f>
        <v>3044905</v>
      </c>
      <c r="E37" s="103">
        <f>SUM(E38:E48)</f>
        <v>18216542</v>
      </c>
    </row>
    <row r="38" spans="1:5" s="56" customFormat="1" ht="12" customHeight="1">
      <c r="A38" s="198" t="s">
        <v>56</v>
      </c>
      <c r="B38" s="181" t="s">
        <v>169</v>
      </c>
      <c r="C38" s="169">
        <v>2000000</v>
      </c>
      <c r="D38" s="256"/>
      <c r="E38" s="211">
        <f t="shared" si="2"/>
        <v>2000000</v>
      </c>
    </row>
    <row r="39" spans="1:5" s="56" customFormat="1" ht="12" customHeight="1">
      <c r="A39" s="199" t="s">
        <v>57</v>
      </c>
      <c r="B39" s="182" t="s">
        <v>170</v>
      </c>
      <c r="C39" s="168">
        <v>6091000</v>
      </c>
      <c r="D39" s="257"/>
      <c r="E39" s="304">
        <f t="shared" si="2"/>
        <v>6091000</v>
      </c>
    </row>
    <row r="40" spans="1:5" s="56" customFormat="1" ht="12" customHeight="1">
      <c r="A40" s="199" t="s">
        <v>58</v>
      </c>
      <c r="B40" s="182" t="s">
        <v>171</v>
      </c>
      <c r="C40" s="168">
        <v>926000</v>
      </c>
      <c r="D40" s="257"/>
      <c r="E40" s="304">
        <f t="shared" si="2"/>
        <v>926000</v>
      </c>
    </row>
    <row r="41" spans="1:5" s="56" customFormat="1" ht="12" customHeight="1">
      <c r="A41" s="199" t="s">
        <v>100</v>
      </c>
      <c r="B41" s="182" t="s">
        <v>172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173</v>
      </c>
      <c r="C42" s="168">
        <v>151053</v>
      </c>
      <c r="D42" s="257"/>
      <c r="E42" s="304">
        <f t="shared" si="2"/>
        <v>151053</v>
      </c>
    </row>
    <row r="43" spans="1:5" s="56" customFormat="1" ht="12" customHeight="1">
      <c r="A43" s="199" t="s">
        <v>102</v>
      </c>
      <c r="B43" s="182" t="s">
        <v>174</v>
      </c>
      <c r="C43" s="168">
        <v>2203584</v>
      </c>
      <c r="D43" s="257"/>
      <c r="E43" s="304">
        <f t="shared" si="2"/>
        <v>2203584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176</v>
      </c>
      <c r="C45" s="168">
        <v>3800000</v>
      </c>
      <c r="D45" s="257"/>
      <c r="E45" s="304">
        <f t="shared" si="2"/>
        <v>3800000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168</v>
      </c>
      <c r="B47" s="183" t="s">
        <v>328</v>
      </c>
      <c r="C47" s="172"/>
      <c r="D47" s="292">
        <v>3044905</v>
      </c>
      <c r="E47" s="307">
        <f t="shared" si="2"/>
        <v>3044905</v>
      </c>
    </row>
    <row r="48" spans="1:5" s="56" customFormat="1" ht="12" customHeight="1" thickBot="1">
      <c r="A48" s="200" t="s">
        <v>327</v>
      </c>
      <c r="B48" s="183" t="s">
        <v>178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192</v>
      </c>
      <c r="B58" s="182" t="s">
        <v>190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127</v>
      </c>
      <c r="B63" s="182" t="s">
        <v>197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351686110</v>
      </c>
      <c r="D65" s="259">
        <f>+D8+D15+D22+D29+D37+D49+D55+D60</f>
        <v>977020976</v>
      </c>
      <c r="E65" s="210">
        <f>+E8+E15+E22+E29+E37+E49+E55+E60</f>
        <v>1328707086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104639260</v>
      </c>
      <c r="D70" s="167">
        <f>SUM(D71:D74)</f>
        <v>100000000</v>
      </c>
      <c r="E70" s="103">
        <f>SUM(E71:E74)</f>
        <v>204639260</v>
      </c>
    </row>
    <row r="71" spans="1:5" s="56" customFormat="1" ht="12" customHeight="1">
      <c r="A71" s="198" t="s">
        <v>84</v>
      </c>
      <c r="B71" s="181" t="s">
        <v>207</v>
      </c>
      <c r="C71" s="171">
        <v>104639260</v>
      </c>
      <c r="D71" s="171">
        <v>100000000</v>
      </c>
      <c r="E71" s="306">
        <f>C71+D71</f>
        <v>204639260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42224163</v>
      </c>
      <c r="E75" s="103">
        <f>SUM(E76:E77)</f>
        <v>42224163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>
        <v>42224163</v>
      </c>
      <c r="E76" s="306">
        <f>C76+D76</f>
        <v>42224163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229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230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104639260</v>
      </c>
      <c r="D89" s="173">
        <f>+D66+D70+D75+D78+D82+D88+D87</f>
        <v>142224163</v>
      </c>
      <c r="E89" s="210">
        <f>+E66+E70+E75+E78+E82+E88+E87</f>
        <v>246863423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456325370</v>
      </c>
      <c r="D90" s="173">
        <f>+D65+D89</f>
        <v>1119245139</v>
      </c>
      <c r="E90" s="210">
        <f>+E65+E89</f>
        <v>1575570509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40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207042743</v>
      </c>
      <c r="D93" s="166">
        <f>+D94+D95+D96+D97+D98+D111</f>
        <v>169259852</v>
      </c>
      <c r="E93" s="240">
        <f>+E94+E95+E96+E97+E98+E111</f>
        <v>376302595</v>
      </c>
    </row>
    <row r="94" spans="1:5" ht="12" customHeight="1">
      <c r="A94" s="206" t="s">
        <v>63</v>
      </c>
      <c r="B94" s="8" t="s">
        <v>36</v>
      </c>
      <c r="C94" s="244">
        <v>78186087</v>
      </c>
      <c r="D94" s="244">
        <v>88133900</v>
      </c>
      <c r="E94" s="309">
        <f aca="true" t="shared" si="4" ref="E94:E113">C94+D94</f>
        <v>166319987</v>
      </c>
    </row>
    <row r="95" spans="1:5" ht="12" customHeight="1">
      <c r="A95" s="199" t="s">
        <v>64</v>
      </c>
      <c r="B95" s="6" t="s">
        <v>108</v>
      </c>
      <c r="C95" s="168">
        <v>14138083</v>
      </c>
      <c r="D95" s="168">
        <v>9952916</v>
      </c>
      <c r="E95" s="304">
        <f t="shared" si="4"/>
        <v>24090999</v>
      </c>
    </row>
    <row r="96" spans="1:5" ht="12" customHeight="1">
      <c r="A96" s="199" t="s">
        <v>65</v>
      </c>
      <c r="B96" s="6" t="s">
        <v>82</v>
      </c>
      <c r="C96" s="170">
        <v>86331469</v>
      </c>
      <c r="D96" s="168">
        <v>60394639</v>
      </c>
      <c r="E96" s="305">
        <f t="shared" si="4"/>
        <v>146726108</v>
      </c>
    </row>
    <row r="97" spans="1:5" ht="12" customHeight="1">
      <c r="A97" s="199" t="s">
        <v>66</v>
      </c>
      <c r="B97" s="9" t="s">
        <v>109</v>
      </c>
      <c r="C97" s="170">
        <v>19253104</v>
      </c>
      <c r="D97" s="258">
        <v>5815050</v>
      </c>
      <c r="E97" s="305">
        <f t="shared" si="4"/>
        <v>25068154</v>
      </c>
    </row>
    <row r="98" spans="1:5" ht="12" customHeight="1">
      <c r="A98" s="199" t="s">
        <v>74</v>
      </c>
      <c r="B98" s="17" t="s">
        <v>110</v>
      </c>
      <c r="C98" s="170">
        <f>SUM(C99:C110)</f>
        <v>8734000</v>
      </c>
      <c r="D98" s="170">
        <f>SUM(D99:D110)</f>
        <v>4963347</v>
      </c>
      <c r="E98" s="305">
        <f t="shared" si="4"/>
        <v>13697347</v>
      </c>
    </row>
    <row r="99" spans="1:5" ht="12" customHeight="1">
      <c r="A99" s="199" t="s">
        <v>67</v>
      </c>
      <c r="B99" s="6" t="s">
        <v>392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246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247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248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249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250</v>
      </c>
      <c r="C106" s="170"/>
      <c r="D106" s="258"/>
      <c r="E106" s="305">
        <f t="shared" si="4"/>
        <v>0</v>
      </c>
    </row>
    <row r="107" spans="1:5" ht="12" customHeight="1">
      <c r="A107" s="199" t="s">
        <v>244</v>
      </c>
      <c r="B107" s="68" t="s">
        <v>251</v>
      </c>
      <c r="C107" s="168"/>
      <c r="D107" s="258"/>
      <c r="E107" s="305">
        <f t="shared" si="4"/>
        <v>0</v>
      </c>
    </row>
    <row r="108" spans="1:5" ht="12" customHeight="1">
      <c r="A108" s="207" t="s">
        <v>245</v>
      </c>
      <c r="B108" s="69" t="s">
        <v>252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253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254</v>
      </c>
      <c r="C110" s="168">
        <v>8734000</v>
      </c>
      <c r="D110" s="257">
        <v>4963347</v>
      </c>
      <c r="E110" s="304">
        <f t="shared" si="4"/>
        <v>13697347</v>
      </c>
    </row>
    <row r="111" spans="1:5" ht="12" customHeight="1">
      <c r="A111" s="199" t="s">
        <v>335</v>
      </c>
      <c r="B111" s="9" t="s">
        <v>37</v>
      </c>
      <c r="C111" s="168">
        <f>SUM(C112:C113)</f>
        <v>400000</v>
      </c>
      <c r="D111" s="257"/>
      <c r="E111" s="304">
        <f t="shared" si="4"/>
        <v>400000</v>
      </c>
    </row>
    <row r="112" spans="1:5" ht="12" customHeight="1">
      <c r="A112" s="200" t="s">
        <v>336</v>
      </c>
      <c r="B112" s="6" t="s">
        <v>393</v>
      </c>
      <c r="C112" s="170">
        <v>400000</v>
      </c>
      <c r="D112" s="258"/>
      <c r="E112" s="305">
        <f t="shared" si="4"/>
        <v>400000</v>
      </c>
    </row>
    <row r="113" spans="1:5" ht="12" customHeight="1" thickBot="1">
      <c r="A113" s="208" t="s">
        <v>337</v>
      </c>
      <c r="B113" s="70" t="s">
        <v>394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255</v>
      </c>
      <c r="C114" s="167">
        <f>+C115+C117+C119</f>
        <v>112599692</v>
      </c>
      <c r="D114" s="255">
        <f>+D115+D117+D119</f>
        <v>850223206</v>
      </c>
      <c r="E114" s="103">
        <f>+E115+E117+E119</f>
        <v>962822898</v>
      </c>
    </row>
    <row r="115" spans="1:5" ht="12" customHeight="1">
      <c r="A115" s="198" t="s">
        <v>69</v>
      </c>
      <c r="B115" s="6" t="s">
        <v>126</v>
      </c>
      <c r="C115" s="169">
        <v>88621339</v>
      </c>
      <c r="D115" s="256">
        <v>693067329</v>
      </c>
      <c r="E115" s="211">
        <f aca="true" t="shared" si="5" ref="E115:E127">C115+D115</f>
        <v>781688668</v>
      </c>
    </row>
    <row r="116" spans="1:5" ht="12" customHeight="1">
      <c r="A116" s="198" t="s">
        <v>70</v>
      </c>
      <c r="B116" s="10" t="s">
        <v>259</v>
      </c>
      <c r="C116" s="169">
        <v>3300000</v>
      </c>
      <c r="D116" s="256">
        <v>641051108</v>
      </c>
      <c r="E116" s="211">
        <f t="shared" si="5"/>
        <v>644351108</v>
      </c>
    </row>
    <row r="117" spans="1:5" ht="12" customHeight="1">
      <c r="A117" s="198" t="s">
        <v>71</v>
      </c>
      <c r="B117" s="10" t="s">
        <v>112</v>
      </c>
      <c r="C117" s="168">
        <v>23978353</v>
      </c>
      <c r="D117" s="257">
        <v>157155877</v>
      </c>
      <c r="E117" s="304">
        <f t="shared" si="5"/>
        <v>181134230</v>
      </c>
    </row>
    <row r="118" spans="1:5" ht="12" customHeight="1">
      <c r="A118" s="198" t="s">
        <v>72</v>
      </c>
      <c r="B118" s="10" t="s">
        <v>260</v>
      </c>
      <c r="C118" s="168"/>
      <c r="D118" s="257">
        <v>110892877</v>
      </c>
      <c r="E118" s="304">
        <f t="shared" si="5"/>
        <v>110892877</v>
      </c>
    </row>
    <row r="119" spans="1:5" ht="12" customHeight="1">
      <c r="A119" s="198" t="s">
        <v>73</v>
      </c>
      <c r="B119" s="106" t="s">
        <v>128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322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265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248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264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263</v>
      </c>
      <c r="C124" s="168"/>
      <c r="D124" s="257"/>
      <c r="E124" s="304">
        <f t="shared" si="5"/>
        <v>0</v>
      </c>
    </row>
    <row r="125" spans="1:5" ht="12" customHeight="1">
      <c r="A125" s="198" t="s">
        <v>256</v>
      </c>
      <c r="B125" s="68" t="s">
        <v>251</v>
      </c>
      <c r="C125" s="168"/>
      <c r="D125" s="257"/>
      <c r="E125" s="304">
        <f t="shared" si="5"/>
        <v>0</v>
      </c>
    </row>
    <row r="126" spans="1:5" ht="12" customHeight="1">
      <c r="A126" s="198" t="s">
        <v>257</v>
      </c>
      <c r="B126" s="68" t="s">
        <v>262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258</v>
      </c>
      <c r="B127" s="68" t="s">
        <v>261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319642435</v>
      </c>
      <c r="D128" s="255">
        <f>+D93+D114</f>
        <v>1019483058</v>
      </c>
      <c r="E128" s="103">
        <f>+E93+E114</f>
        <v>1339125493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160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397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100000000</v>
      </c>
      <c r="E133" s="103">
        <f>+E134+E135+E136+E137+E138+E139</f>
        <v>100000000</v>
      </c>
    </row>
    <row r="134" spans="1:5" ht="12" customHeight="1">
      <c r="A134" s="198" t="s">
        <v>56</v>
      </c>
      <c r="B134" s="7" t="s">
        <v>351</v>
      </c>
      <c r="C134" s="168"/>
      <c r="D134" s="257">
        <v>100000000</v>
      </c>
      <c r="E134" s="304">
        <f aca="true" t="shared" si="6" ref="E134:E139">C134+D134</f>
        <v>100000000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/>
      <c r="E142" s="304">
        <f>C142+D142</f>
        <v>0</v>
      </c>
    </row>
    <row r="143" spans="1:5" ht="12" customHeight="1">
      <c r="A143" s="198" t="s">
        <v>180</v>
      </c>
      <c r="B143" s="7" t="s">
        <v>411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181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192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193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0</v>
      </c>
      <c r="D154" s="262">
        <f>+D129+D133+D140+D146+D152+D153</f>
        <v>100000000</v>
      </c>
      <c r="E154" s="243">
        <f>+E129+E133+E140+E146+E152+E153</f>
        <v>100000000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319642435</v>
      </c>
      <c r="D155" s="262">
        <f>+D128+D154</f>
        <v>1119483058</v>
      </c>
      <c r="E155" s="243">
        <f>+E128+E154</f>
        <v>1439125493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>
        <v>7</v>
      </c>
      <c r="D157" s="295"/>
      <c r="E157" s="311">
        <f>C157+D157</f>
        <v>7</v>
      </c>
    </row>
    <row r="158" spans="1:5" ht="14.25" customHeight="1" thickBot="1">
      <c r="A158" s="100" t="s">
        <v>123</v>
      </c>
      <c r="B158" s="101"/>
      <c r="C158" s="295">
        <v>155</v>
      </c>
      <c r="D158" s="295">
        <v>-65</v>
      </c>
      <c r="E158" s="311">
        <f>C158+D158</f>
        <v>90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474</v>
      </c>
    </row>
    <row r="2" spans="1:5" s="53" customFormat="1" ht="21" customHeight="1" thickBot="1">
      <c r="A2" s="287" t="s">
        <v>44</v>
      </c>
      <c r="B2" s="365" t="s">
        <v>506</v>
      </c>
      <c r="C2" s="365"/>
      <c r="D2" s="365"/>
      <c r="E2" s="288" t="s">
        <v>38</v>
      </c>
    </row>
    <row r="3" spans="1:5" s="53" customFormat="1" ht="24.75" thickBot="1">
      <c r="A3" s="287" t="s">
        <v>121</v>
      </c>
      <c r="B3" s="365" t="s">
        <v>314</v>
      </c>
      <c r="C3" s="365"/>
      <c r="D3" s="365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'5.1.1. sz. mell'!E4</f>
        <v>Forintban!</v>
      </c>
    </row>
    <row r="5" spans="1:5" ht="36.75" thickBot="1">
      <c r="A5" s="174" t="s">
        <v>122</v>
      </c>
      <c r="B5" s="89" t="s">
        <v>491</v>
      </c>
      <c r="C5" s="325" t="s">
        <v>413</v>
      </c>
      <c r="D5" s="327" t="s">
        <v>517</v>
      </c>
      <c r="E5" s="326" t="s">
        <v>521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50" customFormat="1" ht="15.75" customHeight="1" thickBot="1">
      <c r="A7" s="362" t="s">
        <v>39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146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147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148</v>
      </c>
      <c r="C11" s="168"/>
      <c r="D11" s="257"/>
      <c r="E11" s="304">
        <f t="shared" si="0"/>
        <v>0</v>
      </c>
    </row>
    <row r="12" spans="1:5" s="56" customFormat="1" ht="12" customHeight="1">
      <c r="A12" s="199" t="s">
        <v>66</v>
      </c>
      <c r="B12" s="182" t="s">
        <v>149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387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153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156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158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160</v>
      </c>
      <c r="B30" s="181" t="s">
        <v>461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161</v>
      </c>
      <c r="B31" s="182" t="s">
        <v>462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162</v>
      </c>
      <c r="B32" s="182" t="s">
        <v>463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163</v>
      </c>
      <c r="B33" s="182" t="s">
        <v>464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465</v>
      </c>
      <c r="B34" s="182" t="s">
        <v>164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466</v>
      </c>
      <c r="B35" s="182" t="s">
        <v>165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467</v>
      </c>
      <c r="B36" s="183" t="s">
        <v>166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169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170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171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172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173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174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176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168</v>
      </c>
      <c r="B47" s="183" t="s">
        <v>328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327</v>
      </c>
      <c r="B48" s="183" t="s">
        <v>178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240000</v>
      </c>
      <c r="D55" s="255">
        <f>SUM(D56:D58)</f>
        <v>0</v>
      </c>
      <c r="E55" s="103">
        <f>SUM(E56:E58)</f>
        <v>240000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192</v>
      </c>
      <c r="B58" s="182" t="s">
        <v>190</v>
      </c>
      <c r="C58" s="168">
        <v>240000</v>
      </c>
      <c r="D58" s="257"/>
      <c r="E58" s="304">
        <f t="shared" si="2"/>
        <v>240000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127</v>
      </c>
      <c r="B63" s="182" t="s">
        <v>197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240000</v>
      </c>
      <c r="D65" s="259">
        <f>+D8+D15+D22+D29+D37+D49+D55+D60</f>
        <v>0</v>
      </c>
      <c r="E65" s="210">
        <f>+E8+E15+E22+E29+E37+E49+E55+E60</f>
        <v>240000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95360740</v>
      </c>
      <c r="D70" s="167">
        <f>SUM(D71:D74)</f>
        <v>0</v>
      </c>
      <c r="E70" s="103">
        <f>SUM(E71:E74)</f>
        <v>95360740</v>
      </c>
    </row>
    <row r="71" spans="1:5" s="56" customFormat="1" ht="12" customHeight="1">
      <c r="A71" s="198" t="s">
        <v>84</v>
      </c>
      <c r="B71" s="181" t="s">
        <v>207</v>
      </c>
      <c r="C71" s="171">
        <v>95360740</v>
      </c>
      <c r="D71" s="171"/>
      <c r="E71" s="306">
        <f>C71+D71</f>
        <v>95360740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229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230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95360740</v>
      </c>
      <c r="D89" s="173">
        <f>+D66+D70+D75+D78+D82+D88+D87</f>
        <v>0</v>
      </c>
      <c r="E89" s="210">
        <f>+E66+E70+E75+E78+E82+E88+E87</f>
        <v>95360740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95600740</v>
      </c>
      <c r="D90" s="173">
        <f>+D65+D89</f>
        <v>0</v>
      </c>
      <c r="E90" s="210">
        <f>+E65+E89</f>
        <v>95600740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40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12633000</v>
      </c>
      <c r="D93" s="166">
        <f>+D94+D95+D96+D97+D98+D111</f>
        <v>0</v>
      </c>
      <c r="E93" s="240">
        <f>+E94+E95+E96+E97+E98+E111</f>
        <v>12633000</v>
      </c>
    </row>
    <row r="94" spans="1:5" ht="12" customHeight="1">
      <c r="A94" s="206" t="s">
        <v>63</v>
      </c>
      <c r="B94" s="8" t="s">
        <v>36</v>
      </c>
      <c r="C94" s="244">
        <v>2189000</v>
      </c>
      <c r="D94" s="244"/>
      <c r="E94" s="309">
        <f aca="true" t="shared" si="4" ref="E94:E113">C94+D94</f>
        <v>2189000</v>
      </c>
    </row>
    <row r="95" spans="1:5" ht="12" customHeight="1">
      <c r="A95" s="199" t="s">
        <v>64</v>
      </c>
      <c r="B95" s="6" t="s">
        <v>108</v>
      </c>
      <c r="C95" s="168">
        <v>833000</v>
      </c>
      <c r="D95" s="168"/>
      <c r="E95" s="304">
        <f t="shared" si="4"/>
        <v>833000</v>
      </c>
    </row>
    <row r="96" spans="1:5" ht="12" customHeight="1">
      <c r="A96" s="199" t="s">
        <v>65</v>
      </c>
      <c r="B96" s="6" t="s">
        <v>82</v>
      </c>
      <c r="C96" s="170">
        <v>3094000</v>
      </c>
      <c r="D96" s="168"/>
      <c r="E96" s="305">
        <f t="shared" si="4"/>
        <v>3094000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>
        <f>SUM(C99:C110)</f>
        <v>6517000</v>
      </c>
      <c r="D98" s="258"/>
      <c r="E98" s="305">
        <f t="shared" si="4"/>
        <v>6517000</v>
      </c>
    </row>
    <row r="99" spans="1:5" ht="12" customHeight="1">
      <c r="A99" s="199" t="s">
        <v>67</v>
      </c>
      <c r="B99" s="6" t="s">
        <v>392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246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247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248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249</v>
      </c>
      <c r="C105" s="170">
        <v>500000</v>
      </c>
      <c r="D105" s="258"/>
      <c r="E105" s="305">
        <f t="shared" si="4"/>
        <v>500000</v>
      </c>
    </row>
    <row r="106" spans="1:5" ht="12" customHeight="1">
      <c r="A106" s="199" t="s">
        <v>111</v>
      </c>
      <c r="B106" s="67" t="s">
        <v>250</v>
      </c>
      <c r="C106" s="170"/>
      <c r="D106" s="258"/>
      <c r="E106" s="305">
        <f t="shared" si="4"/>
        <v>0</v>
      </c>
    </row>
    <row r="107" spans="1:5" ht="12" customHeight="1">
      <c r="A107" s="199" t="s">
        <v>244</v>
      </c>
      <c r="B107" s="68" t="s">
        <v>251</v>
      </c>
      <c r="C107" s="168"/>
      <c r="D107" s="258"/>
      <c r="E107" s="305">
        <f t="shared" si="4"/>
        <v>0</v>
      </c>
    </row>
    <row r="108" spans="1:5" ht="12" customHeight="1">
      <c r="A108" s="207" t="s">
        <v>245</v>
      </c>
      <c r="B108" s="69" t="s">
        <v>252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253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254</v>
      </c>
      <c r="C110" s="168">
        <v>6017000</v>
      </c>
      <c r="D110" s="257"/>
      <c r="E110" s="304">
        <f t="shared" si="4"/>
        <v>6017000</v>
      </c>
    </row>
    <row r="111" spans="1:5" ht="12" customHeight="1">
      <c r="A111" s="199" t="s">
        <v>335</v>
      </c>
      <c r="B111" s="9" t="s">
        <v>37</v>
      </c>
      <c r="C111" s="168">
        <f>SUM(C112:C113)</f>
        <v>0</v>
      </c>
      <c r="D111" s="257"/>
      <c r="E111" s="304">
        <f t="shared" si="4"/>
        <v>0</v>
      </c>
    </row>
    <row r="112" spans="1:5" ht="12" customHeight="1">
      <c r="A112" s="200" t="s">
        <v>336</v>
      </c>
      <c r="B112" s="6" t="s">
        <v>393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337</v>
      </c>
      <c r="B113" s="70" t="s">
        <v>394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255</v>
      </c>
      <c r="C114" s="167">
        <f>+C115+C117+C119</f>
        <v>95360740</v>
      </c>
      <c r="D114" s="255">
        <f>+D115+D117+D119</f>
        <v>0</v>
      </c>
      <c r="E114" s="103">
        <f>+E115+E117+E119</f>
        <v>95360740</v>
      </c>
    </row>
    <row r="115" spans="1:5" ht="12" customHeight="1">
      <c r="A115" s="198" t="s">
        <v>69</v>
      </c>
      <c r="B115" s="6" t="s">
        <v>126</v>
      </c>
      <c r="C115" s="169">
        <v>75040740</v>
      </c>
      <c r="D115" s="256"/>
      <c r="E115" s="211">
        <f aca="true" t="shared" si="5" ref="E115:E127">C115+D115</f>
        <v>75040740</v>
      </c>
    </row>
    <row r="116" spans="1:5" ht="12" customHeight="1">
      <c r="A116" s="198" t="s">
        <v>70</v>
      </c>
      <c r="B116" s="10" t="s">
        <v>259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>
        <v>20320000</v>
      </c>
      <c r="D117" s="257"/>
      <c r="E117" s="304">
        <f t="shared" si="5"/>
        <v>20320000</v>
      </c>
    </row>
    <row r="118" spans="1:5" ht="12" customHeight="1">
      <c r="A118" s="198" t="s">
        <v>72</v>
      </c>
      <c r="B118" s="10" t="s">
        <v>260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128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322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265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248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264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263</v>
      </c>
      <c r="C124" s="168"/>
      <c r="D124" s="257"/>
      <c r="E124" s="304">
        <f t="shared" si="5"/>
        <v>0</v>
      </c>
    </row>
    <row r="125" spans="1:5" ht="12" customHeight="1">
      <c r="A125" s="198" t="s">
        <v>256</v>
      </c>
      <c r="B125" s="68" t="s">
        <v>251</v>
      </c>
      <c r="C125" s="168"/>
      <c r="D125" s="257"/>
      <c r="E125" s="304">
        <f t="shared" si="5"/>
        <v>0</v>
      </c>
    </row>
    <row r="126" spans="1:5" ht="12" customHeight="1">
      <c r="A126" s="198" t="s">
        <v>257</v>
      </c>
      <c r="B126" s="68" t="s">
        <v>262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258</v>
      </c>
      <c r="B127" s="68" t="s">
        <v>261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107993740</v>
      </c>
      <c r="D128" s="255">
        <f>+D93+D114</f>
        <v>0</v>
      </c>
      <c r="E128" s="103">
        <f>+E93+E114</f>
        <v>107993740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160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397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351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/>
      <c r="E142" s="304">
        <f>C142+D142</f>
        <v>0</v>
      </c>
    </row>
    <row r="143" spans="1:5" ht="12" customHeight="1">
      <c r="A143" s="198" t="s">
        <v>180</v>
      </c>
      <c r="B143" s="7" t="s">
        <v>411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181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192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193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107993740</v>
      </c>
      <c r="D155" s="262">
        <f>+D128+D154</f>
        <v>0</v>
      </c>
      <c r="E155" s="243">
        <f>+E128+E154</f>
        <v>107993740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475</v>
      </c>
    </row>
    <row r="2" spans="1:5" s="53" customFormat="1" ht="21" customHeight="1" thickBot="1">
      <c r="A2" s="287" t="s">
        <v>44</v>
      </c>
      <c r="B2" s="365" t="s">
        <v>506</v>
      </c>
      <c r="C2" s="365"/>
      <c r="D2" s="365"/>
      <c r="E2" s="288" t="s">
        <v>38</v>
      </c>
    </row>
    <row r="3" spans="1:5" s="53" customFormat="1" ht="24.75" thickBot="1">
      <c r="A3" s="287" t="s">
        <v>121</v>
      </c>
      <c r="B3" s="365" t="s">
        <v>410</v>
      </c>
      <c r="C3" s="365"/>
      <c r="D3" s="365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'5.1.2.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50" customFormat="1" ht="15.75" customHeight="1" thickBot="1">
      <c r="A7" s="362" t="s">
        <v>39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146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147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148</v>
      </c>
      <c r="C11" s="168"/>
      <c r="D11" s="257"/>
      <c r="E11" s="304">
        <f t="shared" si="0"/>
        <v>0</v>
      </c>
    </row>
    <row r="12" spans="1:5" s="56" customFormat="1" ht="12" customHeight="1">
      <c r="A12" s="199" t="s">
        <v>66</v>
      </c>
      <c r="B12" s="182" t="s">
        <v>149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387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153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156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158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160</v>
      </c>
      <c r="B30" s="181" t="s">
        <v>461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161</v>
      </c>
      <c r="B31" s="182" t="s">
        <v>462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162</v>
      </c>
      <c r="B32" s="182" t="s">
        <v>463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163</v>
      </c>
      <c r="B33" s="182" t="s">
        <v>464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465</v>
      </c>
      <c r="B34" s="182" t="s">
        <v>164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466</v>
      </c>
      <c r="B35" s="182" t="s">
        <v>165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467</v>
      </c>
      <c r="B36" s="183" t="s">
        <v>166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169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170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171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172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173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174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176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168</v>
      </c>
      <c r="B47" s="183" t="s">
        <v>328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327</v>
      </c>
      <c r="B48" s="183" t="s">
        <v>178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192</v>
      </c>
      <c r="B58" s="182" t="s">
        <v>190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127</v>
      </c>
      <c r="B63" s="182" t="s">
        <v>197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207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229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230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40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8"/>
      <c r="E98" s="305">
        <f t="shared" si="4"/>
        <v>0</v>
      </c>
    </row>
    <row r="99" spans="1:5" ht="12" customHeight="1">
      <c r="A99" s="199" t="s">
        <v>67</v>
      </c>
      <c r="B99" s="6" t="s">
        <v>392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246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247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248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249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250</v>
      </c>
      <c r="C106" s="170"/>
      <c r="D106" s="258"/>
      <c r="E106" s="305">
        <f t="shared" si="4"/>
        <v>0</v>
      </c>
    </row>
    <row r="107" spans="1:5" ht="12" customHeight="1">
      <c r="A107" s="199" t="s">
        <v>244</v>
      </c>
      <c r="B107" s="68" t="s">
        <v>251</v>
      </c>
      <c r="C107" s="168"/>
      <c r="D107" s="258"/>
      <c r="E107" s="305">
        <f t="shared" si="4"/>
        <v>0</v>
      </c>
    </row>
    <row r="108" spans="1:5" ht="12" customHeight="1">
      <c r="A108" s="207" t="s">
        <v>245</v>
      </c>
      <c r="B108" s="69" t="s">
        <v>252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253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254</v>
      </c>
      <c r="C110" s="168"/>
      <c r="D110" s="257"/>
      <c r="E110" s="304">
        <f t="shared" si="4"/>
        <v>0</v>
      </c>
    </row>
    <row r="111" spans="1:5" ht="12" customHeight="1">
      <c r="A111" s="199" t="s">
        <v>335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336</v>
      </c>
      <c r="B112" s="6" t="s">
        <v>393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337</v>
      </c>
      <c r="B113" s="70" t="s">
        <v>394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255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126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259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260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128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322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265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248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264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263</v>
      </c>
      <c r="C124" s="168"/>
      <c r="D124" s="257"/>
      <c r="E124" s="304">
        <f t="shared" si="5"/>
        <v>0</v>
      </c>
    </row>
    <row r="125" spans="1:5" ht="12" customHeight="1">
      <c r="A125" s="198" t="s">
        <v>256</v>
      </c>
      <c r="B125" s="68" t="s">
        <v>251</v>
      </c>
      <c r="C125" s="168"/>
      <c r="D125" s="257"/>
      <c r="E125" s="304">
        <f t="shared" si="5"/>
        <v>0</v>
      </c>
    </row>
    <row r="126" spans="1:5" ht="12" customHeight="1">
      <c r="A126" s="198" t="s">
        <v>257</v>
      </c>
      <c r="B126" s="68" t="s">
        <v>262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258</v>
      </c>
      <c r="B127" s="68" t="s">
        <v>261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160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397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351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/>
      <c r="E142" s="304">
        <f>C142+D142</f>
        <v>0</v>
      </c>
    </row>
    <row r="143" spans="1:5" ht="12" customHeight="1">
      <c r="A143" s="198" t="s">
        <v>180</v>
      </c>
      <c r="B143" s="7" t="s">
        <v>411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181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192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193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34">
      <selection activeCell="D49" sqref="D49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476</v>
      </c>
    </row>
    <row r="2" spans="1:5" s="218" customFormat="1" ht="24.75" thickBot="1">
      <c r="A2" s="77" t="s">
        <v>438</v>
      </c>
      <c r="B2" s="366" t="s">
        <v>507</v>
      </c>
      <c r="C2" s="367"/>
      <c r="D2" s="368"/>
      <c r="E2" s="298" t="s">
        <v>42</v>
      </c>
    </row>
    <row r="3" spans="1:5" s="218" customFormat="1" ht="24.75" thickBot="1">
      <c r="A3" s="77" t="s">
        <v>121</v>
      </c>
      <c r="B3" s="366" t="s">
        <v>294</v>
      </c>
      <c r="C3" s="367"/>
      <c r="D3" s="368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'5.1.3.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6350000</v>
      </c>
      <c r="D8" s="114">
        <f>SUM(D9:D19)</f>
        <v>0</v>
      </c>
      <c r="E8" s="148">
        <f>SUM(E9:E19)</f>
        <v>6350000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111"/>
      <c r="E10" s="321">
        <f aca="true" t="shared" si="0" ref="E10:E18">C10+D10</f>
        <v>0</v>
      </c>
    </row>
    <row r="11" spans="1:5" s="153" customFormat="1" ht="12" customHeight="1">
      <c r="A11" s="214" t="s">
        <v>65</v>
      </c>
      <c r="B11" s="6" t="s">
        <v>171</v>
      </c>
      <c r="C11" s="111">
        <v>6350000</v>
      </c>
      <c r="D11" s="111"/>
      <c r="E11" s="321">
        <f t="shared" si="0"/>
        <v>6350000</v>
      </c>
    </row>
    <row r="12" spans="1:5" s="153" customFormat="1" ht="12" customHeight="1">
      <c r="A12" s="214" t="s">
        <v>66</v>
      </c>
      <c r="B12" s="6" t="s">
        <v>172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113"/>
      <c r="E19" s="330">
        <f>C19+D19</f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12539700</v>
      </c>
      <c r="D20" s="114">
        <f>SUM(D21:D23)</f>
        <v>0</v>
      </c>
      <c r="E20" s="148">
        <f>SUM(E21:E23)</f>
        <v>12539700</v>
      </c>
    </row>
    <row r="21" spans="1:5" s="221" customFormat="1" ht="12" customHeight="1">
      <c r="A21" s="214" t="s">
        <v>69</v>
      </c>
      <c r="B21" s="7" t="s">
        <v>151</v>
      </c>
      <c r="C21" s="111"/>
      <c r="D21" s="111"/>
      <c r="E21" s="321">
        <f>C21+D21</f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111"/>
      <c r="E22" s="321">
        <f>C22+D22</f>
        <v>0</v>
      </c>
    </row>
    <row r="23" spans="1:5" s="221" customFormat="1" ht="12" customHeight="1">
      <c r="A23" s="214" t="s">
        <v>71</v>
      </c>
      <c r="B23" s="6" t="s">
        <v>299</v>
      </c>
      <c r="C23" s="111">
        <v>12539700</v>
      </c>
      <c r="D23" s="111"/>
      <c r="E23" s="321">
        <f>C23+D23</f>
        <v>12539700</v>
      </c>
    </row>
    <row r="24" spans="1:5" s="221" customFormat="1" ht="12" customHeight="1" thickBot="1">
      <c r="A24" s="214" t="s">
        <v>72</v>
      </c>
      <c r="B24" s="6" t="s">
        <v>402</v>
      </c>
      <c r="C24" s="111"/>
      <c r="D24" s="111"/>
      <c r="E24" s="321">
        <f>C24+D24</f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403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156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161</v>
      </c>
      <c r="B28" s="216" t="s">
        <v>298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162</v>
      </c>
      <c r="B29" s="217" t="s">
        <v>301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163</v>
      </c>
      <c r="B30" s="66" t="s">
        <v>404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302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183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184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185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271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303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304</v>
      </c>
      <c r="C37" s="114">
        <f>+C8+C20+C25+C26+C31+C35+C36</f>
        <v>18889700</v>
      </c>
      <c r="D37" s="114">
        <f>+D8+D20+D25+D26+D31+D35+D36</f>
        <v>0</v>
      </c>
      <c r="E37" s="148">
        <f>+E8+E20+E25+E26+E31+E35+E36</f>
        <v>18889700</v>
      </c>
    </row>
    <row r="38" spans="1:5" s="153" customFormat="1" ht="12" customHeight="1" thickBot="1">
      <c r="A38" s="91" t="s">
        <v>15</v>
      </c>
      <c r="B38" s="61" t="s">
        <v>305</v>
      </c>
      <c r="C38" s="114">
        <f>+C39+C40+C41</f>
        <v>56943201</v>
      </c>
      <c r="D38" s="114">
        <f>+D39+D40+D41</f>
        <v>2429877</v>
      </c>
      <c r="E38" s="148">
        <f>+E39+E40+E41</f>
        <v>59373078</v>
      </c>
    </row>
    <row r="39" spans="1:5" s="153" customFormat="1" ht="12" customHeight="1">
      <c r="A39" s="215" t="s">
        <v>306</v>
      </c>
      <c r="B39" s="216" t="s">
        <v>133</v>
      </c>
      <c r="C39" s="274"/>
      <c r="D39" s="274">
        <v>1975374</v>
      </c>
      <c r="E39" s="323">
        <f>C39+D39</f>
        <v>1975374</v>
      </c>
    </row>
    <row r="40" spans="1:5" s="153" customFormat="1" ht="12" customHeight="1">
      <c r="A40" s="215" t="s">
        <v>307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308</v>
      </c>
      <c r="B41" s="66" t="s">
        <v>309</v>
      </c>
      <c r="C41" s="52">
        <v>56943201</v>
      </c>
      <c r="D41" s="52">
        <v>454503</v>
      </c>
      <c r="E41" s="331">
        <f>C41+D41</f>
        <v>57397704</v>
      </c>
    </row>
    <row r="42" spans="1:5" s="221" customFormat="1" ht="15" customHeight="1" thickBot="1">
      <c r="A42" s="91" t="s">
        <v>16</v>
      </c>
      <c r="B42" s="92" t="s">
        <v>310</v>
      </c>
      <c r="C42" s="300">
        <f>+C37+C38</f>
        <v>75832901</v>
      </c>
      <c r="D42" s="300">
        <f>+D37+D38</f>
        <v>2429877</v>
      </c>
      <c r="E42" s="151">
        <f>+E37+E38</f>
        <v>78262778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40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311</v>
      </c>
      <c r="C46" s="114">
        <f>SUM(C47:C51)</f>
        <v>74753401</v>
      </c>
      <c r="D46" s="114">
        <f>SUM(D47:D51)</f>
        <v>2429877</v>
      </c>
      <c r="E46" s="148">
        <f>SUM(E47:E51)</f>
        <v>77183278</v>
      </c>
    </row>
    <row r="47" spans="1:5" ht="12" customHeight="1">
      <c r="A47" s="214" t="s">
        <v>63</v>
      </c>
      <c r="B47" s="7" t="s">
        <v>36</v>
      </c>
      <c r="C47" s="274">
        <v>45032200</v>
      </c>
      <c r="D47" s="274">
        <v>379043</v>
      </c>
      <c r="E47" s="323">
        <f>C47+D47</f>
        <v>45411243</v>
      </c>
    </row>
    <row r="48" spans="1:5" ht="12" customHeight="1">
      <c r="A48" s="214" t="s">
        <v>64</v>
      </c>
      <c r="B48" s="6" t="s">
        <v>108</v>
      </c>
      <c r="C48" s="51">
        <v>11389101</v>
      </c>
      <c r="D48" s="51">
        <v>75460</v>
      </c>
      <c r="E48" s="319">
        <f>C48+D48</f>
        <v>11464561</v>
      </c>
    </row>
    <row r="49" spans="1:5" ht="12" customHeight="1">
      <c r="A49" s="214" t="s">
        <v>65</v>
      </c>
      <c r="B49" s="6" t="s">
        <v>82</v>
      </c>
      <c r="C49" s="51">
        <v>18332100</v>
      </c>
      <c r="D49" s="51">
        <v>1975374</v>
      </c>
      <c r="E49" s="319">
        <f>C49+D49</f>
        <v>20307474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312</v>
      </c>
      <c r="C52" s="114">
        <f>SUM(C53:C55)</f>
        <v>1079500</v>
      </c>
      <c r="D52" s="114">
        <f>SUM(D53:D55)</f>
        <v>0</v>
      </c>
      <c r="E52" s="148">
        <f>SUM(E53:E55)</f>
        <v>1079500</v>
      </c>
    </row>
    <row r="53" spans="1:5" s="222" customFormat="1" ht="12" customHeight="1">
      <c r="A53" s="214" t="s">
        <v>69</v>
      </c>
      <c r="B53" s="7" t="s">
        <v>126</v>
      </c>
      <c r="C53" s="274">
        <v>1079500</v>
      </c>
      <c r="D53" s="274"/>
      <c r="E53" s="323">
        <f>C53+D53</f>
        <v>1079500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405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409</v>
      </c>
      <c r="C58" s="300">
        <f>+C46+C52+C57</f>
        <v>75832901</v>
      </c>
      <c r="D58" s="300">
        <f>+D46+D52+D57</f>
        <v>2429877</v>
      </c>
      <c r="E58" s="151">
        <f>+E46+E52+E57</f>
        <v>78262778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400</v>
      </c>
      <c r="B60" s="101"/>
      <c r="C60" s="295">
        <v>12</v>
      </c>
      <c r="D60" s="295"/>
      <c r="E60" s="311">
        <f>C60+D60</f>
        <v>12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28">
      <selection activeCell="E6" sqref="E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477</v>
      </c>
    </row>
    <row r="2" spans="1:5" s="218" customFormat="1" ht="24.75" thickBot="1">
      <c r="A2" s="77" t="s">
        <v>438</v>
      </c>
      <c r="B2" s="366" t="s">
        <v>507</v>
      </c>
      <c r="C2" s="367"/>
      <c r="D2" s="368"/>
      <c r="E2" s="298" t="s">
        <v>42</v>
      </c>
    </row>
    <row r="3" spans="1:5" s="218" customFormat="1" ht="24.75" thickBot="1">
      <c r="A3" s="77" t="s">
        <v>121</v>
      </c>
      <c r="B3" s="366" t="s">
        <v>313</v>
      </c>
      <c r="C3" s="367"/>
      <c r="D3" s="368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'5.2.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111"/>
      <c r="E10" s="321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111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111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111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111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402</v>
      </c>
      <c r="C24" s="111"/>
      <c r="D24" s="111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403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156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161</v>
      </c>
      <c r="B28" s="216" t="s">
        <v>298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162</v>
      </c>
      <c r="B29" s="217" t="s">
        <v>301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163</v>
      </c>
      <c r="B30" s="66" t="s">
        <v>404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302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183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184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185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271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303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304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305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306</v>
      </c>
      <c r="B39" s="216" t="s">
        <v>133</v>
      </c>
      <c r="C39" s="274"/>
      <c r="D39" s="274"/>
      <c r="E39" s="323">
        <f>C39+D39</f>
        <v>0</v>
      </c>
    </row>
    <row r="40" spans="1:5" s="153" customFormat="1" ht="12" customHeight="1">
      <c r="A40" s="215" t="s">
        <v>307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308</v>
      </c>
      <c r="B41" s="66" t="s">
        <v>309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310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40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311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4"/>
      <c r="D47" s="274"/>
      <c r="E47" s="323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9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9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312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126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405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409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400</v>
      </c>
      <c r="B60" s="101"/>
      <c r="C60" s="295"/>
      <c r="D60" s="295"/>
      <c r="E60" s="311">
        <f>C60+D60</f>
        <v>0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40">
      <selection activeCell="E6" sqref="E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478</v>
      </c>
    </row>
    <row r="2" spans="1:5" s="218" customFormat="1" ht="24.75" thickBot="1">
      <c r="A2" s="77" t="s">
        <v>438</v>
      </c>
      <c r="B2" s="366" t="s">
        <v>507</v>
      </c>
      <c r="C2" s="367"/>
      <c r="D2" s="368"/>
      <c r="E2" s="298" t="s">
        <v>42</v>
      </c>
    </row>
    <row r="3" spans="1:5" s="218" customFormat="1" ht="24.75" thickBot="1">
      <c r="A3" s="77" t="s">
        <v>121</v>
      </c>
      <c r="B3" s="366" t="s">
        <v>314</v>
      </c>
      <c r="C3" s="367"/>
      <c r="D3" s="368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'5.2.1.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6350000</v>
      </c>
      <c r="D8" s="114">
        <f>SUM(D9:D19)</f>
        <v>0</v>
      </c>
      <c r="E8" s="148">
        <f>SUM(E9:E19)</f>
        <v>6350000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111"/>
      <c r="E10" s="321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171</v>
      </c>
      <c r="C11" s="111">
        <v>6350000</v>
      </c>
      <c r="D11" s="111"/>
      <c r="E11" s="321">
        <f t="shared" si="0"/>
        <v>6350000</v>
      </c>
    </row>
    <row r="12" spans="1:5" s="153" customFormat="1" ht="12" customHeight="1">
      <c r="A12" s="214" t="s">
        <v>66</v>
      </c>
      <c r="B12" s="6" t="s">
        <v>172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111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111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111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402</v>
      </c>
      <c r="C24" s="111"/>
      <c r="D24" s="111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403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156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161</v>
      </c>
      <c r="B28" s="216" t="s">
        <v>298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162</v>
      </c>
      <c r="B29" s="217" t="s">
        <v>301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163</v>
      </c>
      <c r="B30" s="66" t="s">
        <v>404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302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183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184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185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271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303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304</v>
      </c>
      <c r="C37" s="114">
        <f>+C8+C20+C25+C26+C31+C35+C36</f>
        <v>6350000</v>
      </c>
      <c r="D37" s="114">
        <f>+D8+D20+D25+D26+D31+D35+D36</f>
        <v>0</v>
      </c>
      <c r="E37" s="148">
        <f>+E8+E20+E25+E26+E31+E35+E36</f>
        <v>6350000</v>
      </c>
    </row>
    <row r="38" spans="1:5" s="153" customFormat="1" ht="12" customHeight="1" thickBot="1">
      <c r="A38" s="91" t="s">
        <v>15</v>
      </c>
      <c r="B38" s="61" t="s">
        <v>305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306</v>
      </c>
      <c r="B39" s="216" t="s">
        <v>133</v>
      </c>
      <c r="C39" s="274"/>
      <c r="D39" s="274"/>
      <c r="E39" s="323">
        <f>C39+D39</f>
        <v>0</v>
      </c>
    </row>
    <row r="40" spans="1:5" s="153" customFormat="1" ht="12" customHeight="1">
      <c r="A40" s="215" t="s">
        <v>307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308</v>
      </c>
      <c r="B41" s="66" t="s">
        <v>309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310</v>
      </c>
      <c r="C42" s="300">
        <f>+C37+C38</f>
        <v>6350000</v>
      </c>
      <c r="D42" s="300">
        <f>+D37+D38</f>
        <v>0</v>
      </c>
      <c r="E42" s="151">
        <f>+E37+E38</f>
        <v>6350000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40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311</v>
      </c>
      <c r="C46" s="114">
        <f>SUM(C47:C51)</f>
        <v>6350000</v>
      </c>
      <c r="D46" s="114">
        <f>SUM(D47:D51)</f>
        <v>0</v>
      </c>
      <c r="E46" s="148">
        <f>SUM(E47:E51)</f>
        <v>6350000</v>
      </c>
    </row>
    <row r="47" spans="1:5" ht="12" customHeight="1">
      <c r="A47" s="214" t="s">
        <v>63</v>
      </c>
      <c r="B47" s="7" t="s">
        <v>36</v>
      </c>
      <c r="C47" s="274"/>
      <c r="D47" s="274"/>
      <c r="E47" s="323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9">
        <f>C48+D48</f>
        <v>0</v>
      </c>
    </row>
    <row r="49" spans="1:5" ht="12" customHeight="1">
      <c r="A49" s="214" t="s">
        <v>65</v>
      </c>
      <c r="B49" s="6" t="s">
        <v>82</v>
      </c>
      <c r="C49" s="51">
        <v>6350000</v>
      </c>
      <c r="D49" s="51"/>
      <c r="E49" s="319">
        <f>C49+D49</f>
        <v>6350000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312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126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405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409</v>
      </c>
      <c r="C58" s="300">
        <f>+C46+C52+C57</f>
        <v>6350000</v>
      </c>
      <c r="D58" s="300">
        <f>+D46+D52+D57</f>
        <v>0</v>
      </c>
      <c r="E58" s="151">
        <f>+E46+E52+E57</f>
        <v>6350000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400</v>
      </c>
      <c r="B60" s="101"/>
      <c r="C60" s="295"/>
      <c r="D60" s="295"/>
      <c r="E60" s="311">
        <f>C60+D60</f>
        <v>0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D49" sqref="D49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479</v>
      </c>
    </row>
    <row r="2" spans="1:5" s="218" customFormat="1" ht="24.75" thickBot="1">
      <c r="A2" s="77" t="s">
        <v>438</v>
      </c>
      <c r="B2" s="366" t="s">
        <v>507</v>
      </c>
      <c r="C2" s="367"/>
      <c r="D2" s="368"/>
      <c r="E2" s="298" t="s">
        <v>42</v>
      </c>
    </row>
    <row r="3" spans="1:5" s="218" customFormat="1" ht="24.75" thickBot="1">
      <c r="A3" s="77" t="s">
        <v>121</v>
      </c>
      <c r="B3" s="366" t="s">
        <v>410</v>
      </c>
      <c r="C3" s="367"/>
      <c r="D3" s="368"/>
      <c r="E3" s="298" t="s">
        <v>323</v>
      </c>
    </row>
    <row r="4" spans="1:5" s="219" customFormat="1" ht="15.75" customHeight="1" thickBot="1">
      <c r="A4" s="87"/>
      <c r="B4" s="87"/>
      <c r="C4" s="88"/>
      <c r="D4" s="54"/>
      <c r="E4" s="88" t="str">
        <f>'5.2.2.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111"/>
      <c r="E10" s="321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111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12539700</v>
      </c>
      <c r="D20" s="114">
        <f>SUM(D21:D23)</f>
        <v>0</v>
      </c>
      <c r="E20" s="148">
        <f>SUM(E21:E23)</f>
        <v>12539700</v>
      </c>
    </row>
    <row r="21" spans="1:5" s="221" customFormat="1" ht="12" customHeight="1">
      <c r="A21" s="214" t="s">
        <v>69</v>
      </c>
      <c r="B21" s="7" t="s">
        <v>151</v>
      </c>
      <c r="C21" s="111"/>
      <c r="D21" s="111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111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>
        <v>12539700</v>
      </c>
      <c r="D23" s="111"/>
      <c r="E23" s="321">
        <f t="shared" si="0"/>
        <v>12539700</v>
      </c>
    </row>
    <row r="24" spans="1:5" s="221" customFormat="1" ht="12" customHeight="1" thickBot="1">
      <c r="A24" s="214" t="s">
        <v>72</v>
      </c>
      <c r="B24" s="6" t="s">
        <v>402</v>
      </c>
      <c r="C24" s="111"/>
      <c r="D24" s="111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403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156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161</v>
      </c>
      <c r="B28" s="216" t="s">
        <v>298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162</v>
      </c>
      <c r="B29" s="217" t="s">
        <v>301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163</v>
      </c>
      <c r="B30" s="66" t="s">
        <v>404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302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183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184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185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271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303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304</v>
      </c>
      <c r="C37" s="114">
        <f>+C8+C20+C25+C26+C31+C35+C36</f>
        <v>12539700</v>
      </c>
      <c r="D37" s="114">
        <f>+D8+D20+D25+D26+D31+D35+D36</f>
        <v>0</v>
      </c>
      <c r="E37" s="148">
        <f>+E8+E20+E25+E26+E31+E35+E36</f>
        <v>12539700</v>
      </c>
    </row>
    <row r="38" spans="1:5" s="153" customFormat="1" ht="12" customHeight="1" thickBot="1">
      <c r="A38" s="91" t="s">
        <v>15</v>
      </c>
      <c r="B38" s="61" t="s">
        <v>305</v>
      </c>
      <c r="C38" s="114">
        <f>+C39+C40+C41</f>
        <v>56943201</v>
      </c>
      <c r="D38" s="114">
        <f>+D39+D40+D41</f>
        <v>2429877</v>
      </c>
      <c r="E38" s="148">
        <f>+E39+E40+E41</f>
        <v>59373078</v>
      </c>
    </row>
    <row r="39" spans="1:5" s="153" customFormat="1" ht="12" customHeight="1">
      <c r="A39" s="215" t="s">
        <v>306</v>
      </c>
      <c r="B39" s="216" t="s">
        <v>133</v>
      </c>
      <c r="C39" s="274"/>
      <c r="D39" s="274">
        <v>1975374</v>
      </c>
      <c r="E39" s="323">
        <f>C39+D39</f>
        <v>1975374</v>
      </c>
    </row>
    <row r="40" spans="1:5" s="153" customFormat="1" ht="12" customHeight="1">
      <c r="A40" s="215" t="s">
        <v>307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308</v>
      </c>
      <c r="B41" s="66" t="s">
        <v>309</v>
      </c>
      <c r="C41" s="52">
        <v>56943201</v>
      </c>
      <c r="D41" s="52">
        <v>454503</v>
      </c>
      <c r="E41" s="331">
        <f>C41+D41</f>
        <v>57397704</v>
      </c>
    </row>
    <row r="42" spans="1:5" s="221" customFormat="1" ht="15" customHeight="1" thickBot="1">
      <c r="A42" s="91" t="s">
        <v>16</v>
      </c>
      <c r="B42" s="92" t="s">
        <v>310</v>
      </c>
      <c r="C42" s="300">
        <f>+C37+C38</f>
        <v>69482901</v>
      </c>
      <c r="D42" s="300">
        <f>+D37+D38</f>
        <v>2429877</v>
      </c>
      <c r="E42" s="151">
        <f>+E37+E38</f>
        <v>71912778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40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311</v>
      </c>
      <c r="C46" s="114">
        <f>SUM(C47:C51)</f>
        <v>68403401</v>
      </c>
      <c r="D46" s="114">
        <f>SUM(D47:D51)</f>
        <v>2429877</v>
      </c>
      <c r="E46" s="148">
        <f>SUM(E47:E51)</f>
        <v>70833278</v>
      </c>
    </row>
    <row r="47" spans="1:5" ht="12" customHeight="1">
      <c r="A47" s="214" t="s">
        <v>63</v>
      </c>
      <c r="B47" s="7" t="s">
        <v>36</v>
      </c>
      <c r="C47" s="274">
        <v>45032200</v>
      </c>
      <c r="D47" s="274">
        <v>379043</v>
      </c>
      <c r="E47" s="323">
        <f>C47+D47</f>
        <v>45411243</v>
      </c>
    </row>
    <row r="48" spans="1:5" ht="12" customHeight="1">
      <c r="A48" s="214" t="s">
        <v>64</v>
      </c>
      <c r="B48" s="6" t="s">
        <v>108</v>
      </c>
      <c r="C48" s="51">
        <v>11389101</v>
      </c>
      <c r="D48" s="51">
        <v>75460</v>
      </c>
      <c r="E48" s="319">
        <f>C48+D48</f>
        <v>11464561</v>
      </c>
    </row>
    <row r="49" spans="1:5" ht="12" customHeight="1">
      <c r="A49" s="214" t="s">
        <v>65</v>
      </c>
      <c r="B49" s="6" t="s">
        <v>82</v>
      </c>
      <c r="C49" s="51">
        <v>11982100</v>
      </c>
      <c r="D49" s="51">
        <v>1975374</v>
      </c>
      <c r="E49" s="319">
        <f>C49+D49</f>
        <v>13957474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312</v>
      </c>
      <c r="C52" s="114">
        <f>SUM(C53:C55)</f>
        <v>1079500</v>
      </c>
      <c r="D52" s="114">
        <f>SUM(D53:D55)</f>
        <v>0</v>
      </c>
      <c r="E52" s="148">
        <f>SUM(E53:E55)</f>
        <v>1079500</v>
      </c>
    </row>
    <row r="53" spans="1:5" s="222" customFormat="1" ht="12" customHeight="1">
      <c r="A53" s="214" t="s">
        <v>69</v>
      </c>
      <c r="B53" s="7" t="s">
        <v>126</v>
      </c>
      <c r="C53" s="274">
        <v>1079500</v>
      </c>
      <c r="D53" s="274"/>
      <c r="E53" s="323">
        <f>C53+D53</f>
        <v>1079500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405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409</v>
      </c>
      <c r="C58" s="300">
        <f>+C46+C52+C57</f>
        <v>69482901</v>
      </c>
      <c r="D58" s="300">
        <f>+D46+D52+D57</f>
        <v>2429877</v>
      </c>
      <c r="E58" s="151">
        <f>+E46+E52+E57</f>
        <v>71912778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400</v>
      </c>
      <c r="B60" s="101"/>
      <c r="C60" s="295">
        <v>12</v>
      </c>
      <c r="D60" s="295"/>
      <c r="E60" s="311">
        <f>C60+D60</f>
        <v>12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48" sqref="D4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480</v>
      </c>
    </row>
    <row r="2" spans="1:5" s="218" customFormat="1" ht="25.5" customHeight="1" thickBot="1">
      <c r="A2" s="77" t="s">
        <v>438</v>
      </c>
      <c r="B2" s="366" t="s">
        <v>508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294</v>
      </c>
      <c r="C3" s="367"/>
      <c r="D3" s="368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'5.2.3.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360000</v>
      </c>
      <c r="D8" s="114">
        <f>SUM(D9:D19)</f>
        <v>0</v>
      </c>
      <c r="E8" s="148">
        <f>SUM(E9:E19)</f>
        <v>360000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>
        <v>360000</v>
      </c>
      <c r="D13" s="266"/>
      <c r="E13" s="321">
        <f t="shared" si="0"/>
        <v>360000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3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360000</v>
      </c>
      <c r="D36" s="268">
        <f>+D8+D20+D25+D26+D30+D34+D35</f>
        <v>0</v>
      </c>
      <c r="E36" s="148">
        <f>C36+D36</f>
        <v>360000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56096643</v>
      </c>
      <c r="D37" s="268">
        <f>+D38+D39+D40</f>
        <v>3827233</v>
      </c>
      <c r="E37" s="148">
        <f>SUM(E38:E40)</f>
        <v>59923876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4977875</v>
      </c>
      <c r="E38" s="344">
        <f>C38+D38</f>
        <v>4977875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56096643</v>
      </c>
      <c r="D40" s="303">
        <v>-1150642</v>
      </c>
      <c r="E40" s="318">
        <f>C40+D40</f>
        <v>54946001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56456643</v>
      </c>
      <c r="D41" s="297">
        <f>+D36+D37</f>
        <v>3827233</v>
      </c>
      <c r="E41" s="345">
        <f>C41+D41</f>
        <v>60283876</v>
      </c>
    </row>
    <row r="42" spans="1:5" s="221" customFormat="1" ht="15" customHeight="1">
      <c r="A42" s="93"/>
      <c r="B42" s="94"/>
      <c r="C42" s="149"/>
      <c r="E42" s="332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56075643</v>
      </c>
      <c r="D45" s="268">
        <f>SUM(D46:D50)</f>
        <v>3827233</v>
      </c>
      <c r="E45" s="148">
        <f>SUM(E46:E50)</f>
        <v>59902876</v>
      </c>
    </row>
    <row r="46" spans="1:5" ht="12" customHeight="1">
      <c r="A46" s="214" t="s">
        <v>63</v>
      </c>
      <c r="B46" s="7" t="s">
        <v>36</v>
      </c>
      <c r="C46" s="274">
        <v>36739100</v>
      </c>
      <c r="D46" s="63">
        <v>1033981</v>
      </c>
      <c r="E46" s="323">
        <f>C46+D46</f>
        <v>37773081</v>
      </c>
    </row>
    <row r="47" spans="1:5" ht="12" customHeight="1">
      <c r="A47" s="214" t="s">
        <v>64</v>
      </c>
      <c r="B47" s="6" t="s">
        <v>108</v>
      </c>
      <c r="C47" s="51">
        <v>8623369</v>
      </c>
      <c r="D47" s="64">
        <v>225953</v>
      </c>
      <c r="E47" s="319">
        <f>C47+D47</f>
        <v>8849322</v>
      </c>
    </row>
    <row r="48" spans="1:5" ht="12" customHeight="1">
      <c r="A48" s="214" t="s">
        <v>65</v>
      </c>
      <c r="B48" s="6" t="s">
        <v>82</v>
      </c>
      <c r="C48" s="51">
        <v>10713174</v>
      </c>
      <c r="D48" s="64">
        <v>2567299</v>
      </c>
      <c r="E48" s="319">
        <f>C48+D48</f>
        <v>13280473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381000</v>
      </c>
      <c r="D51" s="268">
        <f>SUM(D52:D54)</f>
        <v>0</v>
      </c>
      <c r="E51" s="148">
        <f>SUM(E52:E54)</f>
        <v>381000</v>
      </c>
    </row>
    <row r="52" spans="1:5" s="222" customFormat="1" ht="12" customHeight="1">
      <c r="A52" s="214" t="s">
        <v>69</v>
      </c>
      <c r="B52" s="7" t="s">
        <v>126</v>
      </c>
      <c r="C52" s="274">
        <v>381000</v>
      </c>
      <c r="D52" s="63"/>
      <c r="E52" s="323">
        <f>C52+D52</f>
        <v>381000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56456643</v>
      </c>
      <c r="D57" s="297">
        <f>+D45+D51+D56</f>
        <v>3827233</v>
      </c>
      <c r="E57" s="151">
        <f>+E45+E51+E56</f>
        <v>60283876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11</v>
      </c>
      <c r="D59" s="295"/>
      <c r="E59" s="311">
        <f>C59+D59</f>
        <v>11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36">
      <selection activeCell="D120" sqref="D12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0" t="s">
        <v>5</v>
      </c>
      <c r="B1" s="350"/>
      <c r="C1" s="350"/>
      <c r="D1" s="350"/>
      <c r="E1" s="350"/>
    </row>
    <row r="2" spans="1:5" ht="15.75" customHeight="1" thickBot="1">
      <c r="A2" s="351" t="s">
        <v>86</v>
      </c>
      <c r="B2" s="351"/>
      <c r="C2" s="250"/>
      <c r="E2" s="250" t="s">
        <v>492</v>
      </c>
    </row>
    <row r="3" spans="1:5" ht="15.75">
      <c r="A3" s="353" t="s">
        <v>51</v>
      </c>
      <c r="B3" s="355" t="s">
        <v>6</v>
      </c>
      <c r="C3" s="346" t="str">
        <f>+CONCATENATE(LEFT(ÖSSZEFÜGGÉSEK!A6,4),". évi")</f>
        <v>2017. évi</v>
      </c>
      <c r="D3" s="347"/>
      <c r="E3" s="348"/>
    </row>
    <row r="4" spans="1:5" ht="40.5" thickBot="1">
      <c r="A4" s="354"/>
      <c r="B4" s="356"/>
      <c r="C4" s="253" t="s">
        <v>413</v>
      </c>
      <c r="D4" s="251" t="s">
        <v>516</v>
      </c>
      <c r="E4" s="252" t="str">
        <f>+CONCATENATE(LEFT(ÖSSZEFÜGGÉSEK!A6,4),".12.31.",CHAR(10),"Módosítás utáni")</f>
        <v>2017.12.31.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24" t="s">
        <v>485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264562625</v>
      </c>
      <c r="D6" s="167">
        <f>+D7+D8+D9+D10+D11+D12</f>
        <v>5307317</v>
      </c>
      <c r="E6" s="103">
        <f>+E7+E8+E9+E10+E11+E12</f>
        <v>269869942</v>
      </c>
    </row>
    <row r="7" spans="1:5" s="180" customFormat="1" ht="12" customHeight="1">
      <c r="A7" s="13" t="s">
        <v>63</v>
      </c>
      <c r="B7" s="181" t="s">
        <v>146</v>
      </c>
      <c r="C7" s="169">
        <v>69134396</v>
      </c>
      <c r="D7" s="169">
        <v>1000000</v>
      </c>
      <c r="E7" s="211">
        <f>C7+D7</f>
        <v>70134396</v>
      </c>
    </row>
    <row r="8" spans="1:5" s="180" customFormat="1" ht="12" customHeight="1">
      <c r="A8" s="12" t="s">
        <v>64</v>
      </c>
      <c r="B8" s="182" t="s">
        <v>147</v>
      </c>
      <c r="C8" s="168">
        <v>38459891</v>
      </c>
      <c r="D8" s="168">
        <v>1044253</v>
      </c>
      <c r="E8" s="211">
        <f aca="true" t="shared" si="0" ref="E8:E62">C8+D8</f>
        <v>39504144</v>
      </c>
    </row>
    <row r="9" spans="1:5" s="180" customFormat="1" ht="12" customHeight="1">
      <c r="A9" s="12" t="s">
        <v>65</v>
      </c>
      <c r="B9" s="182" t="s">
        <v>148</v>
      </c>
      <c r="C9" s="168">
        <v>59239569</v>
      </c>
      <c r="D9" s="168">
        <v>-6049983</v>
      </c>
      <c r="E9" s="211">
        <f t="shared" si="0"/>
        <v>53189586</v>
      </c>
    </row>
    <row r="10" spans="1:5" s="180" customFormat="1" ht="12" customHeight="1">
      <c r="A10" s="12" t="s">
        <v>66</v>
      </c>
      <c r="B10" s="182" t="s">
        <v>149</v>
      </c>
      <c r="C10" s="168">
        <v>1785240</v>
      </c>
      <c r="D10" s="168">
        <v>458220</v>
      </c>
      <c r="E10" s="211">
        <f t="shared" si="0"/>
        <v>2243460</v>
      </c>
    </row>
    <row r="11" spans="1:5" s="180" customFormat="1" ht="12" customHeight="1">
      <c r="A11" s="12" t="s">
        <v>83</v>
      </c>
      <c r="B11" s="105" t="s">
        <v>324</v>
      </c>
      <c r="C11" s="168">
        <v>95943529</v>
      </c>
      <c r="D11" s="168">
        <v>8854827</v>
      </c>
      <c r="E11" s="211">
        <f t="shared" si="0"/>
        <v>104798356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23.25" customHeight="1" thickBot="1">
      <c r="A13" s="18" t="s">
        <v>8</v>
      </c>
      <c r="B13" s="104" t="s">
        <v>150</v>
      </c>
      <c r="C13" s="167">
        <f>+C14+C15+C16+C17+C18</f>
        <v>63361548</v>
      </c>
      <c r="D13" s="167">
        <f>+D14+D15+D16+D17+D18</f>
        <v>111228340</v>
      </c>
      <c r="E13" s="103">
        <f>+E14+E15+E16+E17+E18</f>
        <v>174589888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153</v>
      </c>
      <c r="C18" s="168">
        <v>63361548</v>
      </c>
      <c r="D18" s="168">
        <v>111228340</v>
      </c>
      <c r="E18" s="211">
        <f t="shared" si="0"/>
        <v>174589888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 t="shared" si="0"/>
        <v>0</v>
      </c>
    </row>
    <row r="20" spans="1:5" s="180" customFormat="1" ht="21.75" customHeight="1" thickBot="1">
      <c r="A20" s="18" t="s">
        <v>9</v>
      </c>
      <c r="B20" s="19" t="s">
        <v>155</v>
      </c>
      <c r="C20" s="167">
        <f>+C21+C22+C23+C24+C25</f>
        <v>0</v>
      </c>
      <c r="D20" s="167">
        <f>+D21+D22+D23+D24+D25</f>
        <v>857440414</v>
      </c>
      <c r="E20" s="103">
        <f>+E21+E22+E23+E24+E25</f>
        <v>857440414</v>
      </c>
    </row>
    <row r="21" spans="1:5" s="180" customFormat="1" ht="12" customHeight="1">
      <c r="A21" s="13" t="s">
        <v>52</v>
      </c>
      <c r="B21" s="181" t="s">
        <v>156</v>
      </c>
      <c r="C21" s="169"/>
      <c r="D21" s="169">
        <v>839541224</v>
      </c>
      <c r="E21" s="211">
        <f t="shared" si="0"/>
        <v>839541224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158</v>
      </c>
      <c r="C25" s="168"/>
      <c r="D25" s="168">
        <v>17899190</v>
      </c>
      <c r="E25" s="211">
        <f t="shared" si="0"/>
        <v>17899190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21130000</v>
      </c>
      <c r="D27" s="173">
        <f>+D28+D29+D30+D31+D32+D33+D34</f>
        <v>0</v>
      </c>
      <c r="E27" s="210">
        <f>+E28+E29+E30+E31+E32+E33+E34</f>
        <v>21130000</v>
      </c>
    </row>
    <row r="28" spans="1:5" s="180" customFormat="1" ht="12" customHeight="1">
      <c r="A28" s="13" t="s">
        <v>160</v>
      </c>
      <c r="B28" s="181" t="s">
        <v>461</v>
      </c>
      <c r="C28" s="212">
        <v>480000</v>
      </c>
      <c r="D28" s="212"/>
      <c r="E28" s="211">
        <f t="shared" si="0"/>
        <v>480000</v>
      </c>
    </row>
    <row r="29" spans="1:5" s="180" customFormat="1" ht="12" customHeight="1">
      <c r="A29" s="12" t="s">
        <v>161</v>
      </c>
      <c r="B29" s="182" t="s">
        <v>462</v>
      </c>
      <c r="C29" s="168">
        <v>500000</v>
      </c>
      <c r="D29" s="168"/>
      <c r="E29" s="211">
        <f t="shared" si="0"/>
        <v>500000</v>
      </c>
    </row>
    <row r="30" spans="1:5" s="180" customFormat="1" ht="12" customHeight="1">
      <c r="A30" s="12" t="s">
        <v>162</v>
      </c>
      <c r="B30" s="182" t="s">
        <v>463</v>
      </c>
      <c r="C30" s="168">
        <v>17000000</v>
      </c>
      <c r="D30" s="168"/>
      <c r="E30" s="211">
        <f t="shared" si="0"/>
        <v>17000000</v>
      </c>
    </row>
    <row r="31" spans="1:5" s="180" customFormat="1" ht="12" customHeight="1">
      <c r="A31" s="12" t="s">
        <v>163</v>
      </c>
      <c r="B31" s="182" t="s">
        <v>464</v>
      </c>
      <c r="C31" s="168">
        <v>100000</v>
      </c>
      <c r="D31" s="168"/>
      <c r="E31" s="211">
        <f t="shared" si="0"/>
        <v>100000</v>
      </c>
    </row>
    <row r="32" spans="1:5" s="180" customFormat="1" ht="12" customHeight="1">
      <c r="A32" s="12" t="s">
        <v>465</v>
      </c>
      <c r="B32" s="182" t="s">
        <v>164</v>
      </c>
      <c r="C32" s="168">
        <v>2500000</v>
      </c>
      <c r="D32" s="168"/>
      <c r="E32" s="211">
        <f t="shared" si="0"/>
        <v>2500000</v>
      </c>
    </row>
    <row r="33" spans="1:5" s="180" customFormat="1" ht="12" customHeight="1">
      <c r="A33" s="12" t="s">
        <v>466</v>
      </c>
      <c r="B33" s="182" t="s">
        <v>165</v>
      </c>
      <c r="C33" s="168">
        <v>200000</v>
      </c>
      <c r="D33" s="168"/>
      <c r="E33" s="211">
        <f t="shared" si="0"/>
        <v>200000</v>
      </c>
    </row>
    <row r="34" spans="1:5" s="180" customFormat="1" ht="12" customHeight="1" thickBot="1">
      <c r="A34" s="14" t="s">
        <v>467</v>
      </c>
      <c r="B34" s="183" t="s">
        <v>166</v>
      </c>
      <c r="C34" s="170">
        <v>350000</v>
      </c>
      <c r="D34" s="170"/>
      <c r="E34" s="211">
        <f t="shared" si="0"/>
        <v>350000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21881637</v>
      </c>
      <c r="D35" s="167">
        <f>SUM(D36:D46)</f>
        <v>3044905</v>
      </c>
      <c r="E35" s="103">
        <f>SUM(E36:E46)</f>
        <v>24926542</v>
      </c>
    </row>
    <row r="36" spans="1:5" s="180" customFormat="1" ht="12" customHeight="1">
      <c r="A36" s="13" t="s">
        <v>56</v>
      </c>
      <c r="B36" s="181" t="s">
        <v>169</v>
      </c>
      <c r="C36" s="169">
        <v>2000000</v>
      </c>
      <c r="D36" s="169"/>
      <c r="E36" s="211">
        <f t="shared" si="0"/>
        <v>2000000</v>
      </c>
    </row>
    <row r="37" spans="1:5" s="180" customFormat="1" ht="12" customHeight="1">
      <c r="A37" s="12" t="s">
        <v>57</v>
      </c>
      <c r="B37" s="182" t="s">
        <v>170</v>
      </c>
      <c r="C37" s="168">
        <v>6091000</v>
      </c>
      <c r="D37" s="168"/>
      <c r="E37" s="211">
        <f t="shared" si="0"/>
        <v>6091000</v>
      </c>
    </row>
    <row r="38" spans="1:5" s="180" customFormat="1" ht="12" customHeight="1">
      <c r="A38" s="12" t="s">
        <v>58</v>
      </c>
      <c r="B38" s="182" t="s">
        <v>171</v>
      </c>
      <c r="C38" s="168">
        <v>7276000</v>
      </c>
      <c r="D38" s="168"/>
      <c r="E38" s="211">
        <f t="shared" si="0"/>
        <v>7276000</v>
      </c>
    </row>
    <row r="39" spans="1:5" s="180" customFormat="1" ht="12" customHeight="1">
      <c r="A39" s="12" t="s">
        <v>100</v>
      </c>
      <c r="B39" s="182" t="s">
        <v>172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173</v>
      </c>
      <c r="C40" s="168">
        <v>511053</v>
      </c>
      <c r="D40" s="168"/>
      <c r="E40" s="211">
        <f t="shared" si="0"/>
        <v>511053</v>
      </c>
    </row>
    <row r="41" spans="1:5" s="180" customFormat="1" ht="12" customHeight="1">
      <c r="A41" s="12" t="s">
        <v>102</v>
      </c>
      <c r="B41" s="182" t="s">
        <v>174</v>
      </c>
      <c r="C41" s="168">
        <v>2203584</v>
      </c>
      <c r="D41" s="168"/>
      <c r="E41" s="211">
        <f t="shared" si="0"/>
        <v>2203584</v>
      </c>
    </row>
    <row r="42" spans="1:5" s="180" customFormat="1" ht="12" customHeight="1">
      <c r="A42" s="12" t="s">
        <v>103</v>
      </c>
      <c r="B42" s="182" t="s">
        <v>175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469</v>
      </c>
      <c r="C43" s="168">
        <v>3800000</v>
      </c>
      <c r="D43" s="168"/>
      <c r="E43" s="211">
        <f t="shared" si="0"/>
        <v>3800000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168</v>
      </c>
      <c r="B45" s="183" t="s">
        <v>328</v>
      </c>
      <c r="C45" s="172"/>
      <c r="D45" s="172">
        <v>3044905</v>
      </c>
      <c r="E45" s="211">
        <f t="shared" si="0"/>
        <v>3044905</v>
      </c>
    </row>
    <row r="46" spans="1:5" s="180" customFormat="1" ht="12" customHeight="1" thickBot="1">
      <c r="A46" s="14" t="s">
        <v>327</v>
      </c>
      <c r="B46" s="106" t="s">
        <v>178</v>
      </c>
      <c r="C46" s="172"/>
      <c r="D46" s="172" t="s">
        <v>510</v>
      </c>
      <c r="E46" s="211"/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240000</v>
      </c>
      <c r="D53" s="167">
        <f>SUM(D54:D56)</f>
        <v>0</v>
      </c>
      <c r="E53" s="103">
        <f>SUM(E54:E56)</f>
        <v>240000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192</v>
      </c>
      <c r="B56" s="182" t="s">
        <v>190</v>
      </c>
      <c r="C56" s="168">
        <v>240000</v>
      </c>
      <c r="D56" s="168"/>
      <c r="E56" s="211">
        <f t="shared" si="0"/>
        <v>240000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127</v>
      </c>
      <c r="B61" s="182" t="s">
        <v>197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199</v>
      </c>
      <c r="C63" s="173">
        <f>+C6+C13+C20+C27+C35+C47+C53+C58</f>
        <v>371175810</v>
      </c>
      <c r="D63" s="173">
        <f>+D6+D13+D20+D27+D35+D47+D53+D58</f>
        <v>977020976</v>
      </c>
      <c r="E63" s="173">
        <f>E13+E6+E20+E27+E35+E47+E53+E58</f>
        <v>1348196786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242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200000000</v>
      </c>
      <c r="D68" s="167">
        <f>SUM(D69:D72)</f>
        <v>100000000</v>
      </c>
      <c r="E68" s="103">
        <f>SUM(E69:E72)</f>
        <v>300000000</v>
      </c>
    </row>
    <row r="69" spans="1:5" s="180" customFormat="1" ht="12" customHeight="1">
      <c r="A69" s="13" t="s">
        <v>84</v>
      </c>
      <c r="B69" s="181" t="s">
        <v>207</v>
      </c>
      <c r="C69" s="171">
        <v>200000000</v>
      </c>
      <c r="D69" s="171">
        <v>100000000</v>
      </c>
      <c r="E69" s="306">
        <f t="shared" si="1"/>
        <v>300000000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51406001</v>
      </c>
      <c r="E73" s="103">
        <f>SUM(E74:E75)</f>
        <v>51406001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>
        <v>51406001</v>
      </c>
      <c r="E74" s="306">
        <f t="shared" si="1"/>
        <v>51406001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229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243</v>
      </c>
      <c r="B87" s="188" t="s">
        <v>370</v>
      </c>
      <c r="C87" s="173">
        <f>+C64+C68+C73+C76+C80+C86+C85</f>
        <v>200000000</v>
      </c>
      <c r="D87" s="173">
        <f>+D64+D68+D73+D76+D80+D86+D85</f>
        <v>151406001</v>
      </c>
      <c r="E87" s="210">
        <f>+E64+E68+E73+E76+E80+E86+E85</f>
        <v>351406001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571175810</v>
      </c>
      <c r="D88" s="173">
        <f>+D63+D87</f>
        <v>1128426977</v>
      </c>
      <c r="E88" s="210">
        <f>+E63+E87</f>
        <v>1699602787</v>
      </c>
    </row>
    <row r="89" spans="1:3" s="180" customFormat="1" ht="30.75" customHeight="1">
      <c r="A89" s="3"/>
      <c r="B89" s="4"/>
      <c r="C89" s="108"/>
    </row>
    <row r="90" spans="1:5" ht="16.5" customHeight="1">
      <c r="A90" s="350" t="s">
        <v>35</v>
      </c>
      <c r="B90" s="350"/>
      <c r="C90" s="350"/>
      <c r="D90" s="350"/>
      <c r="E90" s="350"/>
    </row>
    <row r="91" spans="1:5" s="190" customFormat="1" ht="16.5" customHeight="1" thickBot="1">
      <c r="A91" s="352" t="s">
        <v>87</v>
      </c>
      <c r="B91" s="352"/>
      <c r="C91" s="65"/>
      <c r="E91" s="65" t="str">
        <f>E2</f>
        <v>Forintban!</v>
      </c>
    </row>
    <row r="92" spans="1:5" ht="15.75">
      <c r="A92" s="353" t="s">
        <v>51</v>
      </c>
      <c r="B92" s="355" t="s">
        <v>414</v>
      </c>
      <c r="C92" s="346" t="str">
        <f>+CONCATENATE(LEFT(ÖSSZEFÜGGÉSEK!A6,4),". évi")</f>
        <v>2017. évi</v>
      </c>
      <c r="D92" s="347"/>
      <c r="E92" s="348"/>
    </row>
    <row r="93" spans="1:5" ht="36.75" thickBot="1">
      <c r="A93" s="354"/>
      <c r="B93" s="356"/>
      <c r="C93" s="253" t="s">
        <v>413</v>
      </c>
      <c r="D93" s="251" t="s">
        <v>517</v>
      </c>
      <c r="E93" s="252" t="str">
        <f>+CONCATENATE(LEFT(ÖSSZEFÜGGÉSEK!A6,4),".12.31.",CHAR(10),"Módosítás utáni")</f>
        <v>2017.12.31.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38" t="s">
        <v>485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361119878</v>
      </c>
      <c r="D95" s="166">
        <f>D96+D97+D98+D99+D100+D113</f>
        <v>178203771</v>
      </c>
      <c r="E95" s="240">
        <f>E96+E97+E98+E99+E100+E113</f>
        <v>539323649</v>
      </c>
    </row>
    <row r="96" spans="1:5" ht="12" customHeight="1">
      <c r="A96" s="15" t="s">
        <v>63</v>
      </c>
      <c r="B96" s="8" t="s">
        <v>36</v>
      </c>
      <c r="C96" s="244">
        <v>165866387</v>
      </c>
      <c r="D96" s="244">
        <v>89582324</v>
      </c>
      <c r="E96" s="309">
        <f aca="true" t="shared" si="2" ref="E96:E129">C96+D96</f>
        <v>255448711</v>
      </c>
    </row>
    <row r="97" spans="1:5" ht="12" customHeight="1">
      <c r="A97" s="12" t="s">
        <v>64</v>
      </c>
      <c r="B97" s="6" t="s">
        <v>108</v>
      </c>
      <c r="C97" s="168">
        <v>35858944</v>
      </c>
      <c r="D97" s="168">
        <v>10262117</v>
      </c>
      <c r="E97" s="304">
        <f t="shared" si="2"/>
        <v>46121061</v>
      </c>
    </row>
    <row r="98" spans="1:5" ht="12" customHeight="1">
      <c r="A98" s="12" t="s">
        <v>65</v>
      </c>
      <c r="B98" s="6" t="s">
        <v>82</v>
      </c>
      <c r="C98" s="170">
        <v>124490443</v>
      </c>
      <c r="D98" s="170">
        <v>67580933</v>
      </c>
      <c r="E98" s="305">
        <f t="shared" si="2"/>
        <v>192071376</v>
      </c>
    </row>
    <row r="99" spans="1:5" ht="12" customHeight="1">
      <c r="A99" s="12" t="s">
        <v>66</v>
      </c>
      <c r="B99" s="9" t="s">
        <v>109</v>
      </c>
      <c r="C99" s="170">
        <v>19253104</v>
      </c>
      <c r="D99" s="170">
        <v>5815050</v>
      </c>
      <c r="E99" s="305">
        <f t="shared" si="2"/>
        <v>25068154</v>
      </c>
    </row>
    <row r="100" spans="1:5" ht="12" customHeight="1">
      <c r="A100" s="12" t="s">
        <v>74</v>
      </c>
      <c r="B100" s="17" t="s">
        <v>110</v>
      </c>
      <c r="C100" s="170">
        <f>SUM(C101:C112)</f>
        <v>15251000</v>
      </c>
      <c r="D100" s="170">
        <f>SUM(D101:D112)</f>
        <v>4963347</v>
      </c>
      <c r="E100" s="305">
        <f t="shared" si="2"/>
        <v>20214347</v>
      </c>
    </row>
    <row r="101" spans="1:5" ht="12" customHeight="1">
      <c r="A101" s="12" t="s">
        <v>67</v>
      </c>
      <c r="B101" s="6" t="s">
        <v>334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246</v>
      </c>
      <c r="C104" s="170"/>
      <c r="D104" s="170"/>
      <c r="E104" s="305">
        <f t="shared" si="2"/>
        <v>0</v>
      </c>
    </row>
    <row r="105" spans="1:5" ht="21.75" customHeight="1">
      <c r="A105" s="12" t="s">
        <v>77</v>
      </c>
      <c r="B105" s="68" t="s">
        <v>247</v>
      </c>
      <c r="C105" s="170"/>
      <c r="D105" s="170"/>
      <c r="E105" s="305">
        <f t="shared" si="2"/>
        <v>0</v>
      </c>
    </row>
    <row r="106" spans="1:5" ht="22.5" customHeight="1">
      <c r="A106" s="12" t="s">
        <v>78</v>
      </c>
      <c r="B106" s="68" t="s">
        <v>248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249</v>
      </c>
      <c r="C107" s="170">
        <v>500000</v>
      </c>
      <c r="D107" s="170"/>
      <c r="E107" s="305">
        <f t="shared" si="2"/>
        <v>500000</v>
      </c>
    </row>
    <row r="108" spans="1:5" ht="12" customHeight="1">
      <c r="A108" s="12" t="s">
        <v>111</v>
      </c>
      <c r="B108" s="67" t="s">
        <v>250</v>
      </c>
      <c r="C108" s="170"/>
      <c r="D108" s="170"/>
      <c r="E108" s="305">
        <f t="shared" si="2"/>
        <v>0</v>
      </c>
    </row>
    <row r="109" spans="1:5" ht="22.5" customHeight="1">
      <c r="A109" s="12" t="s">
        <v>244</v>
      </c>
      <c r="B109" s="68" t="s">
        <v>251</v>
      </c>
      <c r="C109" s="170"/>
      <c r="D109" s="170"/>
      <c r="E109" s="305">
        <f t="shared" si="2"/>
        <v>0</v>
      </c>
    </row>
    <row r="110" spans="1:5" ht="12" customHeight="1">
      <c r="A110" s="11" t="s">
        <v>245</v>
      </c>
      <c r="B110" s="69" t="s">
        <v>252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253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254</v>
      </c>
      <c r="C112" s="170">
        <v>14751000</v>
      </c>
      <c r="D112" s="170">
        <v>4963347</v>
      </c>
      <c r="E112" s="305">
        <f t="shared" si="2"/>
        <v>19714347</v>
      </c>
    </row>
    <row r="113" spans="1:5" ht="12" customHeight="1">
      <c r="A113" s="12" t="s">
        <v>335</v>
      </c>
      <c r="B113" s="9" t="s">
        <v>37</v>
      </c>
      <c r="C113" s="168">
        <f>SUM(C114:C115)</f>
        <v>400000</v>
      </c>
      <c r="D113" s="168"/>
      <c r="E113" s="304">
        <f t="shared" si="2"/>
        <v>400000</v>
      </c>
    </row>
    <row r="114" spans="1:5" ht="12" customHeight="1">
      <c r="A114" s="12" t="s">
        <v>336</v>
      </c>
      <c r="B114" s="6" t="s">
        <v>338</v>
      </c>
      <c r="C114" s="168">
        <v>400000</v>
      </c>
      <c r="D114" s="168"/>
      <c r="E114" s="304">
        <f t="shared" si="2"/>
        <v>400000</v>
      </c>
    </row>
    <row r="115" spans="1:5" ht="12" customHeight="1" thickBot="1">
      <c r="A115" s="16" t="s">
        <v>337</v>
      </c>
      <c r="B115" s="236" t="s">
        <v>339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255</v>
      </c>
      <c r="C116" s="246">
        <f>+C117+C119+C121</f>
        <v>210055932</v>
      </c>
      <c r="D116" s="167">
        <f>+D117+D119+D121</f>
        <v>850223206</v>
      </c>
      <c r="E116" s="241">
        <f>+E117+E119+E121</f>
        <v>1060279138</v>
      </c>
    </row>
    <row r="117" spans="1:5" ht="12" customHeight="1">
      <c r="A117" s="13" t="s">
        <v>69</v>
      </c>
      <c r="B117" s="6" t="s">
        <v>126</v>
      </c>
      <c r="C117" s="169">
        <v>165757579</v>
      </c>
      <c r="D117" s="256">
        <v>693067329</v>
      </c>
      <c r="E117" s="211">
        <f t="shared" si="2"/>
        <v>858824908</v>
      </c>
    </row>
    <row r="118" spans="1:5" ht="12" customHeight="1">
      <c r="A118" s="13" t="s">
        <v>70</v>
      </c>
      <c r="B118" s="10" t="s">
        <v>259</v>
      </c>
      <c r="C118" s="169">
        <v>3300000</v>
      </c>
      <c r="D118" s="256">
        <v>641051108</v>
      </c>
      <c r="E118" s="211">
        <f t="shared" si="2"/>
        <v>644351108</v>
      </c>
    </row>
    <row r="119" spans="1:5" ht="12" customHeight="1">
      <c r="A119" s="13" t="s">
        <v>71</v>
      </c>
      <c r="B119" s="10" t="s">
        <v>112</v>
      </c>
      <c r="C119" s="168">
        <v>44298353</v>
      </c>
      <c r="D119" s="257">
        <v>157155877</v>
      </c>
      <c r="E119" s="304">
        <f t="shared" si="2"/>
        <v>201454230</v>
      </c>
    </row>
    <row r="120" spans="1:5" ht="12" customHeight="1">
      <c r="A120" s="13" t="s">
        <v>72</v>
      </c>
      <c r="B120" s="10" t="s">
        <v>260</v>
      </c>
      <c r="C120" s="168"/>
      <c r="D120" s="257">
        <v>110892877</v>
      </c>
      <c r="E120" s="304">
        <f t="shared" si="2"/>
        <v>110892877</v>
      </c>
    </row>
    <row r="121" spans="1:5" ht="12" customHeight="1">
      <c r="A121" s="13" t="s">
        <v>73</v>
      </c>
      <c r="B121" s="106" t="s">
        <v>128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322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265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248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264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263</v>
      </c>
      <c r="C126" s="168"/>
      <c r="D126" s="257"/>
      <c r="E126" s="304">
        <f t="shared" si="2"/>
        <v>0</v>
      </c>
    </row>
    <row r="127" spans="1:5" ht="12" customHeight="1">
      <c r="A127" s="13" t="s">
        <v>256</v>
      </c>
      <c r="B127" s="68" t="s">
        <v>251</v>
      </c>
      <c r="C127" s="168"/>
      <c r="D127" s="257"/>
      <c r="E127" s="304">
        <f t="shared" si="2"/>
        <v>0</v>
      </c>
    </row>
    <row r="128" spans="1:5" ht="12" customHeight="1">
      <c r="A128" s="13" t="s">
        <v>257</v>
      </c>
      <c r="B128" s="68" t="s">
        <v>262</v>
      </c>
      <c r="C128" s="168"/>
      <c r="D128" s="257"/>
      <c r="E128" s="304">
        <f t="shared" si="2"/>
        <v>0</v>
      </c>
    </row>
    <row r="129" spans="1:5" ht="23.25" thickBot="1">
      <c r="A129" s="11" t="s">
        <v>258</v>
      </c>
      <c r="B129" s="68" t="s">
        <v>261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571175810</v>
      </c>
      <c r="D130" s="255">
        <f>+D95+D116</f>
        <v>1028426977</v>
      </c>
      <c r="E130" s="103">
        <f>+E95+E116</f>
        <v>1599602787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160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161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162</v>
      </c>
      <c r="B134" s="10" t="s">
        <v>350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100000000</v>
      </c>
      <c r="E135" s="103">
        <f>SUM(E136:E141)</f>
        <v>100000000</v>
      </c>
    </row>
    <row r="136" spans="1:5" ht="12" customHeight="1">
      <c r="A136" s="13" t="s">
        <v>56</v>
      </c>
      <c r="B136" s="7" t="s">
        <v>351</v>
      </c>
      <c r="C136" s="168"/>
      <c r="D136" s="257">
        <v>100000000</v>
      </c>
      <c r="E136" s="304">
        <f t="shared" si="3"/>
        <v>100000000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267</v>
      </c>
      <c r="C144" s="168"/>
      <c r="D144" s="257"/>
      <c r="E144" s="304">
        <f t="shared" si="3"/>
        <v>0</v>
      </c>
    </row>
    <row r="145" spans="1:5" ht="12" customHeight="1">
      <c r="A145" s="13" t="s">
        <v>180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192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193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0</v>
      </c>
      <c r="D155" s="262">
        <f>+D131+D135+D142+D147+D153+D154</f>
        <v>100000000</v>
      </c>
      <c r="E155" s="243">
        <f>+E131+E135+E142+E147+E153+E154</f>
        <v>100000000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571175810</v>
      </c>
      <c r="D156" s="262">
        <f>+D130+D155</f>
        <v>1128426977</v>
      </c>
      <c r="E156" s="243">
        <f>+E130+E155</f>
        <v>1699602787</v>
      </c>
    </row>
    <row r="157" ht="7.5" customHeight="1"/>
    <row r="158" spans="1:5" ht="15.75">
      <c r="A158" s="349" t="s">
        <v>268</v>
      </c>
      <c r="B158" s="349"/>
      <c r="C158" s="349"/>
      <c r="D158" s="349"/>
      <c r="E158" s="349"/>
    </row>
    <row r="159" spans="1:5" ht="15" customHeight="1" thickBot="1">
      <c r="A159" s="351" t="s">
        <v>88</v>
      </c>
      <c r="B159" s="351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-200000000</v>
      </c>
      <c r="D160" s="167">
        <f>+D63-D130</f>
        <v>-51406001</v>
      </c>
      <c r="E160" s="103">
        <f>+E63-E130</f>
        <v>-251406001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200000000</v>
      </c>
      <c r="D161" s="167">
        <f>+D87-D155</f>
        <v>51406001</v>
      </c>
      <c r="E161" s="103">
        <f>+E87-E155</f>
        <v>251406001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2017.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34">
      <selection activeCell="D48" sqref="D4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481</v>
      </c>
    </row>
    <row r="2" spans="1:5" s="218" customFormat="1" ht="25.5" customHeight="1" thickBot="1">
      <c r="A2" s="77" t="s">
        <v>438</v>
      </c>
      <c r="B2" s="366" t="s">
        <v>508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313</v>
      </c>
      <c r="C3" s="367"/>
      <c r="D3" s="368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'5.3.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+CONCATENATE(LEFT(ÖSSZEFÜGGÉSEK!A7,4),"2017.012.31.",CHAR(10),"Módosítás utáni")</f>
        <v>2017.012.31.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360000</v>
      </c>
      <c r="D8" s="114">
        <f>SUM(D9:D19)</f>
        <v>0</v>
      </c>
      <c r="E8" s="148">
        <f>SUM(E9:E19)</f>
        <v>360000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>
        <v>360000</v>
      </c>
      <c r="D13" s="266"/>
      <c r="E13" s="321">
        <f t="shared" si="0"/>
        <v>360000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0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360000</v>
      </c>
      <c r="D36" s="268">
        <f>+D8+D20+D25+D26+D30+D34+D35</f>
        <v>0</v>
      </c>
      <c r="E36" s="148">
        <f>C36+D36</f>
        <v>360000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56096643</v>
      </c>
      <c r="D37" s="268">
        <f>+D38+D39+D40</f>
        <v>3827233</v>
      </c>
      <c r="E37" s="148">
        <f>SUM(E38:E40)</f>
        <v>59923876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4977875</v>
      </c>
      <c r="E38" s="344">
        <f>SUM(C38:D38)</f>
        <v>4977875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56096643</v>
      </c>
      <c r="D40" s="303">
        <v>-1150642</v>
      </c>
      <c r="E40" s="318">
        <f>C40+D40</f>
        <v>54946001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56456643</v>
      </c>
      <c r="D41" s="297">
        <f>+D36+D37</f>
        <v>3827233</v>
      </c>
      <c r="E41" s="345">
        <f>C41+D41</f>
        <v>60283876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56075643</v>
      </c>
      <c r="D45" s="268">
        <f>SUM(D46:D50)</f>
        <v>3827233</v>
      </c>
      <c r="E45" s="148">
        <f>SUM(E46:E50)</f>
        <v>59902876</v>
      </c>
    </row>
    <row r="46" spans="1:5" ht="12" customHeight="1">
      <c r="A46" s="214" t="s">
        <v>63</v>
      </c>
      <c r="B46" s="7" t="s">
        <v>36</v>
      </c>
      <c r="C46" s="274">
        <v>36739100</v>
      </c>
      <c r="D46" s="63">
        <v>1033981</v>
      </c>
      <c r="E46" s="323">
        <f>C46+D46</f>
        <v>37773081</v>
      </c>
    </row>
    <row r="47" spans="1:5" ht="12" customHeight="1">
      <c r="A47" s="214" t="s">
        <v>64</v>
      </c>
      <c r="B47" s="6" t="s">
        <v>108</v>
      </c>
      <c r="C47" s="51">
        <v>8623369</v>
      </c>
      <c r="D47" s="64">
        <v>225953</v>
      </c>
      <c r="E47" s="319">
        <f>C47+D47</f>
        <v>8849322</v>
      </c>
    </row>
    <row r="48" spans="1:5" ht="12" customHeight="1">
      <c r="A48" s="214" t="s">
        <v>65</v>
      </c>
      <c r="B48" s="6" t="s">
        <v>82</v>
      </c>
      <c r="C48" s="51">
        <v>10713174</v>
      </c>
      <c r="D48" s="64">
        <v>2567299</v>
      </c>
      <c r="E48" s="319">
        <f>C48+D48</f>
        <v>13280473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381000</v>
      </c>
      <c r="D51" s="268">
        <f>SUM(D52:D54)</f>
        <v>0</v>
      </c>
      <c r="E51" s="148">
        <f>SUM(E52:E54)</f>
        <v>381000</v>
      </c>
    </row>
    <row r="52" spans="1:5" s="222" customFormat="1" ht="12" customHeight="1">
      <c r="A52" s="214" t="s">
        <v>69</v>
      </c>
      <c r="B52" s="7" t="s">
        <v>126</v>
      </c>
      <c r="C52" s="274">
        <v>381000</v>
      </c>
      <c r="D52" s="63"/>
      <c r="E52" s="323">
        <f>C52+D52</f>
        <v>381000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56456643</v>
      </c>
      <c r="D57" s="297">
        <f>+D45+D51+D56</f>
        <v>3827233</v>
      </c>
      <c r="E57" s="151">
        <f>+E45+E51+E56</f>
        <v>60283876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11</v>
      </c>
      <c r="D59" s="295"/>
      <c r="E59" s="311">
        <f>C59+D59</f>
        <v>11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482</v>
      </c>
    </row>
    <row r="2" spans="1:5" s="218" customFormat="1" ht="25.5" customHeight="1" thickBot="1">
      <c r="A2" s="77" t="s">
        <v>438</v>
      </c>
      <c r="B2" s="366" t="s">
        <v>508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314</v>
      </c>
      <c r="C3" s="367"/>
      <c r="D3" s="368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'5.3.1.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0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/>
      <c r="E38" s="335">
        <f>+E39+E40+E41</f>
        <v>0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0</v>
      </c>
      <c r="D41" s="297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126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483</v>
      </c>
    </row>
    <row r="2" spans="1:5" s="218" customFormat="1" ht="25.5" customHeight="1" thickBot="1">
      <c r="A2" s="77" t="s">
        <v>438</v>
      </c>
      <c r="B2" s="366" t="s">
        <v>508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410</v>
      </c>
      <c r="C3" s="367"/>
      <c r="D3" s="368"/>
      <c r="E3" s="298" t="s">
        <v>323</v>
      </c>
    </row>
    <row r="4" spans="1:5" s="219" customFormat="1" ht="15.75" customHeight="1" thickBot="1">
      <c r="A4" s="87"/>
      <c r="B4" s="87"/>
      <c r="C4" s="88"/>
      <c r="D4" s="54"/>
      <c r="E4" s="88" t="str">
        <f>'5.3.2.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517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0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/>
      <c r="E38" s="335">
        <f>+E39+E40+E41</f>
        <v>0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0</v>
      </c>
      <c r="D41" s="297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126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48" sqref="D4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487</v>
      </c>
    </row>
    <row r="2" spans="1:5" s="218" customFormat="1" ht="25.5" customHeight="1" thickBot="1">
      <c r="A2" s="77" t="s">
        <v>438</v>
      </c>
      <c r="B2" s="366" t="s">
        <v>509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294</v>
      </c>
      <c r="C3" s="367"/>
      <c r="D3" s="368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'5.3.3.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522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3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11250091</v>
      </c>
      <c r="D37" s="268">
        <f>+D38+D39+D40</f>
        <v>2686809</v>
      </c>
      <c r="E37" s="148">
        <f>SUM(E38:E40)</f>
        <v>13936900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2228589</v>
      </c>
      <c r="E38" s="344">
        <f>C38+D38</f>
        <v>2228589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11250091</v>
      </c>
      <c r="D40" s="303">
        <v>458220</v>
      </c>
      <c r="E40" s="318">
        <f>C40+D40</f>
        <v>11708311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11250091</v>
      </c>
      <c r="D41" s="297">
        <f>+D36+D37</f>
        <v>2686809</v>
      </c>
      <c r="E41" s="345">
        <f>C41+D41</f>
        <v>13936900</v>
      </c>
    </row>
    <row r="42" spans="1:5" s="221" customFormat="1" ht="15" customHeight="1">
      <c r="A42" s="93"/>
      <c r="B42" s="94"/>
      <c r="C42" s="149"/>
      <c r="E42" s="332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10615091</v>
      </c>
      <c r="D45" s="268">
        <f>SUM(D46:D50)</f>
        <v>2686809</v>
      </c>
      <c r="E45" s="148">
        <f>SUM(E46:E50)</f>
        <v>13301900</v>
      </c>
    </row>
    <row r="46" spans="1:5" ht="12" customHeight="1">
      <c r="A46" s="214" t="s">
        <v>63</v>
      </c>
      <c r="B46" s="7" t="s">
        <v>36</v>
      </c>
      <c r="C46" s="274">
        <v>3720000</v>
      </c>
      <c r="D46" s="63">
        <v>35400</v>
      </c>
      <c r="E46" s="323">
        <f>C46+D46</f>
        <v>3755400</v>
      </c>
    </row>
    <row r="47" spans="1:5" ht="12" customHeight="1">
      <c r="A47" s="214" t="s">
        <v>64</v>
      </c>
      <c r="B47" s="6" t="s">
        <v>108</v>
      </c>
      <c r="C47" s="51">
        <v>875391</v>
      </c>
      <c r="D47" s="64">
        <v>7788</v>
      </c>
      <c r="E47" s="319">
        <f>C47+D47</f>
        <v>883179</v>
      </c>
    </row>
    <row r="48" spans="1:5" ht="12" customHeight="1">
      <c r="A48" s="214" t="s">
        <v>65</v>
      </c>
      <c r="B48" s="6" t="s">
        <v>82</v>
      </c>
      <c r="C48" s="51">
        <v>6019700</v>
      </c>
      <c r="D48" s="64">
        <v>2643621</v>
      </c>
      <c r="E48" s="319">
        <f>C48+D48</f>
        <v>8663321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635000</v>
      </c>
      <c r="D51" s="268">
        <f>SUM(D52:D54)</f>
        <v>0</v>
      </c>
      <c r="E51" s="148">
        <f>SUM(E52:E54)</f>
        <v>635000</v>
      </c>
    </row>
    <row r="52" spans="1:5" s="222" customFormat="1" ht="12" customHeight="1">
      <c r="A52" s="214" t="s">
        <v>69</v>
      </c>
      <c r="B52" s="7" t="s">
        <v>126</v>
      </c>
      <c r="C52" s="274">
        <v>635000</v>
      </c>
      <c r="D52" s="63"/>
      <c r="E52" s="323">
        <f>C52+D52</f>
        <v>635000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11250091</v>
      </c>
      <c r="D57" s="297">
        <f>+D45+D51+D56</f>
        <v>2686809</v>
      </c>
      <c r="E57" s="151">
        <f>+E45+E51+E56</f>
        <v>13936900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1</v>
      </c>
      <c r="D59" s="295"/>
      <c r="E59" s="311">
        <f>C59+D59</f>
        <v>1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28">
      <selection activeCell="D48" sqref="D4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488</v>
      </c>
    </row>
    <row r="2" spans="1:5" s="218" customFormat="1" ht="25.5" customHeight="1" thickBot="1">
      <c r="A2" s="77" t="s">
        <v>438</v>
      </c>
      <c r="B2" s="366" t="s">
        <v>509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313</v>
      </c>
      <c r="C3" s="367"/>
      <c r="D3" s="368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'5.4. sz. mell 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522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0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11250091</v>
      </c>
      <c r="D37" s="268">
        <f>+D38+D39+D40</f>
        <v>2686809</v>
      </c>
      <c r="E37" s="148">
        <f>SUM(E38:E40)</f>
        <v>13936900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2228589</v>
      </c>
      <c r="E38" s="344">
        <f>C38+D38</f>
        <v>2228589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11250091</v>
      </c>
      <c r="D40" s="303">
        <v>458220</v>
      </c>
      <c r="E40" s="318">
        <f>C40+D40</f>
        <v>11708311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11250091</v>
      </c>
      <c r="D41" s="297">
        <f>+D36+D37</f>
        <v>2686809</v>
      </c>
      <c r="E41" s="345">
        <f>C41+D41</f>
        <v>13936900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10615091</v>
      </c>
      <c r="D45" s="268">
        <f>SUM(D46:D50)</f>
        <v>2686809</v>
      </c>
      <c r="E45" s="148">
        <f>SUM(E46:E50)</f>
        <v>13301900</v>
      </c>
    </row>
    <row r="46" spans="1:5" ht="12" customHeight="1">
      <c r="A46" s="214" t="s">
        <v>63</v>
      </c>
      <c r="B46" s="7" t="s">
        <v>36</v>
      </c>
      <c r="C46" s="274">
        <v>3720000</v>
      </c>
      <c r="D46" s="63">
        <v>35400</v>
      </c>
      <c r="E46" s="323">
        <f>C46+D46</f>
        <v>3755400</v>
      </c>
    </row>
    <row r="47" spans="1:5" ht="12" customHeight="1">
      <c r="A47" s="214" t="s">
        <v>64</v>
      </c>
      <c r="B47" s="6" t="s">
        <v>108</v>
      </c>
      <c r="C47" s="51">
        <v>875391</v>
      </c>
      <c r="D47" s="64">
        <v>7788</v>
      </c>
      <c r="E47" s="319">
        <f>C47+D47</f>
        <v>883179</v>
      </c>
    </row>
    <row r="48" spans="1:5" ht="12" customHeight="1">
      <c r="A48" s="214" t="s">
        <v>65</v>
      </c>
      <c r="B48" s="6" t="s">
        <v>82</v>
      </c>
      <c r="C48" s="51">
        <v>6019700</v>
      </c>
      <c r="D48" s="64">
        <v>2643621</v>
      </c>
      <c r="E48" s="319">
        <f>C48+D48</f>
        <v>8663321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635000</v>
      </c>
      <c r="D51" s="268">
        <f>SUM(D52:D54)</f>
        <v>0</v>
      </c>
      <c r="E51" s="148">
        <f>SUM(E52:E54)</f>
        <v>635000</v>
      </c>
    </row>
    <row r="52" spans="1:5" s="222" customFormat="1" ht="12" customHeight="1">
      <c r="A52" s="214" t="s">
        <v>69</v>
      </c>
      <c r="B52" s="7" t="s">
        <v>126</v>
      </c>
      <c r="C52" s="274">
        <v>635000</v>
      </c>
      <c r="D52" s="63"/>
      <c r="E52" s="323">
        <f>C52+D52</f>
        <v>635000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11250091</v>
      </c>
      <c r="D57" s="297">
        <f>+D45+D51+D56</f>
        <v>2686809</v>
      </c>
      <c r="E57" s="151">
        <f>+E45+E51+E56</f>
        <v>13936900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1</v>
      </c>
      <c r="D59" s="295"/>
      <c r="E59" s="311">
        <f>C59+D59</f>
        <v>1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489</v>
      </c>
    </row>
    <row r="2" spans="1:5" s="218" customFormat="1" ht="25.5" customHeight="1" thickBot="1">
      <c r="A2" s="77" t="s">
        <v>438</v>
      </c>
      <c r="B2" s="366" t="s">
        <v>509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314</v>
      </c>
      <c r="C3" s="367"/>
      <c r="D3" s="368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'5.4.1. sz. mell'!E4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522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0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/>
      <c r="E38" s="335">
        <f>+E39+E40+E41</f>
        <v>0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0</v>
      </c>
      <c r="D41" s="297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126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490</v>
      </c>
    </row>
    <row r="2" spans="1:5" s="218" customFormat="1" ht="25.5" customHeight="1" thickBot="1">
      <c r="A2" s="77" t="s">
        <v>438</v>
      </c>
      <c r="B2" s="366" t="s">
        <v>509</v>
      </c>
      <c r="C2" s="367"/>
      <c r="D2" s="368"/>
      <c r="E2" s="298" t="s">
        <v>43</v>
      </c>
    </row>
    <row r="3" spans="1:5" s="218" customFormat="1" ht="24.75" thickBot="1">
      <c r="A3" s="77" t="s">
        <v>121</v>
      </c>
      <c r="B3" s="366" t="s">
        <v>410</v>
      </c>
      <c r="C3" s="367"/>
      <c r="D3" s="368"/>
      <c r="E3" s="298" t="s">
        <v>323</v>
      </c>
    </row>
    <row r="4" spans="1:5" s="219" customFormat="1" ht="15.75" customHeight="1" thickBot="1">
      <c r="A4" s="87"/>
      <c r="B4" s="87"/>
      <c r="C4" s="88"/>
      <c r="D4" s="54"/>
      <c r="E4" s="88" t="str">
        <f>'5.4.2. sz. mell '!E4</f>
        <v>Forintban!</v>
      </c>
    </row>
    <row r="5" spans="1:5" ht="36.75" thickBot="1">
      <c r="A5" s="174" t="s">
        <v>122</v>
      </c>
      <c r="B5" s="89" t="s">
        <v>491</v>
      </c>
      <c r="C5" s="327" t="s">
        <v>413</v>
      </c>
      <c r="D5" s="327" t="s">
        <v>522</v>
      </c>
      <c r="E5" s="328" t="str">
        <f>+CONCATENATE(LEFT(ÖSSZEFÜGGÉSEK!A7,4),"2017.12.31.",CHAR(10),"Módosítás utáni")</f>
        <v>2017.12.31.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8" t="s">
        <v>485</v>
      </c>
    </row>
    <row r="7" spans="1:5" s="220" customFormat="1" ht="15.75" customHeight="1" thickBot="1">
      <c r="A7" s="362" t="s">
        <v>39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29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 t="s">
        <v>510</v>
      </c>
      <c r="D15" s="266"/>
      <c r="E15" s="321"/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407</v>
      </c>
      <c r="C29" s="52"/>
      <c r="D29" s="30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/>
      <c r="E38" s="335">
        <f>+E39+E40+E41</f>
        <v>0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0</v>
      </c>
      <c r="D41" s="297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40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126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D120" sqref="D12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0" t="s">
        <v>5</v>
      </c>
      <c r="B1" s="350"/>
      <c r="C1" s="350"/>
      <c r="D1" s="350"/>
      <c r="E1" s="350"/>
    </row>
    <row r="2" spans="1:5" ht="15.75" customHeight="1" thickBot="1">
      <c r="A2" s="351" t="s">
        <v>86</v>
      </c>
      <c r="B2" s="351"/>
      <c r="C2" s="250"/>
      <c r="E2" s="250" t="str">
        <f>'1.1.sz.mell.'!E2</f>
        <v>Forintban!</v>
      </c>
    </row>
    <row r="3" spans="1:5" ht="15.75">
      <c r="A3" s="353" t="s">
        <v>51</v>
      </c>
      <c r="B3" s="355" t="s">
        <v>6</v>
      </c>
      <c r="C3" s="346" t="str">
        <f>+CONCATENATE(LEFT(ÖSSZEFÜGGÉSEK!A6,4),". évi")</f>
        <v>2017. évi</v>
      </c>
      <c r="D3" s="347"/>
      <c r="E3" s="348"/>
    </row>
    <row r="4" spans="1:5" ht="36.75" thickBot="1">
      <c r="A4" s="354"/>
      <c r="B4" s="356"/>
      <c r="C4" s="253" t="s">
        <v>413</v>
      </c>
      <c r="D4" s="251" t="s">
        <v>517</v>
      </c>
      <c r="E4" s="252" t="str">
        <f>+CONCATENATE(LEFT(ÖSSZEFÜGGÉSEK!A6,4),".12.31.",CHAR(10),"Módosítás utáni")</f>
        <v>2017.12.31.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38" t="s">
        <v>485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264562625</v>
      </c>
      <c r="D6" s="167">
        <f>+D7+D8+D9+D10+D11+D12</f>
        <v>5307317</v>
      </c>
      <c r="E6" s="103">
        <f>+E7+E8+E9+E10+E11+E12</f>
        <v>269869942</v>
      </c>
    </row>
    <row r="7" spans="1:5" s="180" customFormat="1" ht="12" customHeight="1">
      <c r="A7" s="13" t="s">
        <v>63</v>
      </c>
      <c r="B7" s="181" t="s">
        <v>146</v>
      </c>
      <c r="C7" s="169">
        <v>69134396</v>
      </c>
      <c r="D7" s="169">
        <v>1000000</v>
      </c>
      <c r="E7" s="211">
        <f>C7+D7</f>
        <v>70134396</v>
      </c>
    </row>
    <row r="8" spans="1:5" s="180" customFormat="1" ht="12" customHeight="1">
      <c r="A8" s="12" t="s">
        <v>64</v>
      </c>
      <c r="B8" s="182" t="s">
        <v>147</v>
      </c>
      <c r="C8" s="168">
        <v>38459891</v>
      </c>
      <c r="D8" s="168">
        <v>1044253</v>
      </c>
      <c r="E8" s="211">
        <f aca="true" t="shared" si="0" ref="E8:E62">C8+D8</f>
        <v>39504144</v>
      </c>
    </row>
    <row r="9" spans="1:5" s="180" customFormat="1" ht="12" customHeight="1">
      <c r="A9" s="12" t="s">
        <v>65</v>
      </c>
      <c r="B9" s="182" t="s">
        <v>148</v>
      </c>
      <c r="C9" s="168">
        <v>59239569</v>
      </c>
      <c r="D9" s="168">
        <v>-6049983</v>
      </c>
      <c r="E9" s="211">
        <f t="shared" si="0"/>
        <v>53189586</v>
      </c>
    </row>
    <row r="10" spans="1:5" s="180" customFormat="1" ht="12" customHeight="1">
      <c r="A10" s="12" t="s">
        <v>66</v>
      </c>
      <c r="B10" s="182" t="s">
        <v>149</v>
      </c>
      <c r="C10" s="168">
        <v>1785240</v>
      </c>
      <c r="D10" s="168">
        <v>458220</v>
      </c>
      <c r="E10" s="211">
        <f t="shared" si="0"/>
        <v>2243460</v>
      </c>
    </row>
    <row r="11" spans="1:5" s="180" customFormat="1" ht="12" customHeight="1">
      <c r="A11" s="12" t="s">
        <v>83</v>
      </c>
      <c r="B11" s="105" t="s">
        <v>324</v>
      </c>
      <c r="C11" s="168">
        <v>95943529</v>
      </c>
      <c r="D11" s="168">
        <v>8854827</v>
      </c>
      <c r="E11" s="211">
        <f t="shared" si="0"/>
        <v>104798356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21" customHeight="1" thickBot="1">
      <c r="A13" s="18" t="s">
        <v>8</v>
      </c>
      <c r="B13" s="104" t="s">
        <v>150</v>
      </c>
      <c r="C13" s="167">
        <f>+C14+C15+C16+C17+C18</f>
        <v>50821848</v>
      </c>
      <c r="D13" s="167">
        <f>+D14+D15+D16+D17+D18</f>
        <v>111228340</v>
      </c>
      <c r="E13" s="103">
        <f>+E14+E15+E16+E17+E18</f>
        <v>162050188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153</v>
      </c>
      <c r="C18" s="168">
        <v>50821848</v>
      </c>
      <c r="D18" s="168">
        <v>111228340</v>
      </c>
      <c r="E18" s="211">
        <f t="shared" si="0"/>
        <v>162050188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 t="shared" si="0"/>
        <v>0</v>
      </c>
    </row>
    <row r="20" spans="1:5" s="180" customFormat="1" ht="25.5" customHeight="1" thickBot="1">
      <c r="A20" s="18" t="s">
        <v>9</v>
      </c>
      <c r="B20" s="19" t="s">
        <v>155</v>
      </c>
      <c r="C20" s="167">
        <f>+C21+C22+C23+C24+C25</f>
        <v>0</v>
      </c>
      <c r="D20" s="167">
        <f>+D21+D22+D23+D24+D25</f>
        <v>857440414</v>
      </c>
      <c r="E20" s="103">
        <f>+E21+E22+E23+E24+E25</f>
        <v>857440414</v>
      </c>
    </row>
    <row r="21" spans="1:5" s="180" customFormat="1" ht="12" customHeight="1">
      <c r="A21" s="13" t="s">
        <v>52</v>
      </c>
      <c r="B21" s="181" t="s">
        <v>156</v>
      </c>
      <c r="C21" s="169"/>
      <c r="D21" s="169">
        <v>839541224</v>
      </c>
      <c r="E21" s="211">
        <f t="shared" si="0"/>
        <v>839541224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158</v>
      </c>
      <c r="C25" s="168"/>
      <c r="D25" s="168">
        <v>17899190</v>
      </c>
      <c r="E25" s="211">
        <f t="shared" si="0"/>
        <v>17899190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21130000</v>
      </c>
      <c r="D27" s="173">
        <f>+D28+D29+D30+D31+D32+D33+D34</f>
        <v>0</v>
      </c>
      <c r="E27" s="210">
        <f>+E28+E29+E30+E31+E32+E33+E34</f>
        <v>21130000</v>
      </c>
    </row>
    <row r="28" spans="1:5" s="180" customFormat="1" ht="12" customHeight="1">
      <c r="A28" s="13" t="s">
        <v>160</v>
      </c>
      <c r="B28" s="181" t="s">
        <v>461</v>
      </c>
      <c r="C28" s="212">
        <v>480000</v>
      </c>
      <c r="D28" s="212">
        <f>+D29+D30+D31</f>
        <v>0</v>
      </c>
      <c r="E28" s="211">
        <f t="shared" si="0"/>
        <v>480000</v>
      </c>
    </row>
    <row r="29" spans="1:5" s="180" customFormat="1" ht="12" customHeight="1">
      <c r="A29" s="12" t="s">
        <v>161</v>
      </c>
      <c r="B29" s="182" t="s">
        <v>462</v>
      </c>
      <c r="C29" s="168">
        <v>500000</v>
      </c>
      <c r="D29" s="168"/>
      <c r="E29" s="211">
        <f t="shared" si="0"/>
        <v>500000</v>
      </c>
    </row>
    <row r="30" spans="1:5" s="180" customFormat="1" ht="12" customHeight="1">
      <c r="A30" s="12" t="s">
        <v>162</v>
      </c>
      <c r="B30" s="182" t="s">
        <v>463</v>
      </c>
      <c r="C30" s="168">
        <v>17000000</v>
      </c>
      <c r="D30" s="168"/>
      <c r="E30" s="211">
        <f t="shared" si="0"/>
        <v>17000000</v>
      </c>
    </row>
    <row r="31" spans="1:5" s="180" customFormat="1" ht="12" customHeight="1">
      <c r="A31" s="12" t="s">
        <v>163</v>
      </c>
      <c r="B31" s="182" t="s">
        <v>464</v>
      </c>
      <c r="C31" s="168">
        <v>100000</v>
      </c>
      <c r="D31" s="168"/>
      <c r="E31" s="211">
        <f t="shared" si="0"/>
        <v>100000</v>
      </c>
    </row>
    <row r="32" spans="1:5" s="180" customFormat="1" ht="12" customHeight="1">
      <c r="A32" s="12" t="s">
        <v>465</v>
      </c>
      <c r="B32" s="182" t="s">
        <v>164</v>
      </c>
      <c r="C32" s="168">
        <v>2500000</v>
      </c>
      <c r="D32" s="168"/>
      <c r="E32" s="211">
        <f t="shared" si="0"/>
        <v>2500000</v>
      </c>
    </row>
    <row r="33" spans="1:5" s="180" customFormat="1" ht="12" customHeight="1">
      <c r="A33" s="12" t="s">
        <v>466</v>
      </c>
      <c r="B33" s="182" t="s">
        <v>165</v>
      </c>
      <c r="C33" s="168">
        <v>200000</v>
      </c>
      <c r="D33" s="168"/>
      <c r="E33" s="211">
        <f t="shared" si="0"/>
        <v>200000</v>
      </c>
    </row>
    <row r="34" spans="1:5" s="180" customFormat="1" ht="12" customHeight="1" thickBot="1">
      <c r="A34" s="14" t="s">
        <v>467</v>
      </c>
      <c r="B34" s="183" t="s">
        <v>166</v>
      </c>
      <c r="C34" s="170">
        <v>350000</v>
      </c>
      <c r="D34" s="170"/>
      <c r="E34" s="211">
        <f t="shared" si="0"/>
        <v>350000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15531637</v>
      </c>
      <c r="D35" s="167">
        <f>SUM(D36:D46)</f>
        <v>3044905</v>
      </c>
      <c r="E35" s="103">
        <f>SUM(E36:E46)</f>
        <v>18576542</v>
      </c>
    </row>
    <row r="36" spans="1:5" s="180" customFormat="1" ht="12" customHeight="1">
      <c r="A36" s="13" t="s">
        <v>56</v>
      </c>
      <c r="B36" s="181" t="s">
        <v>169</v>
      </c>
      <c r="C36" s="169">
        <v>2000000</v>
      </c>
      <c r="D36" s="169"/>
      <c r="E36" s="211">
        <f t="shared" si="0"/>
        <v>2000000</v>
      </c>
    </row>
    <row r="37" spans="1:5" s="180" customFormat="1" ht="12" customHeight="1">
      <c r="A37" s="12" t="s">
        <v>57</v>
      </c>
      <c r="B37" s="182" t="s">
        <v>170</v>
      </c>
      <c r="C37" s="168">
        <v>6091000</v>
      </c>
      <c r="D37" s="168"/>
      <c r="E37" s="211">
        <f t="shared" si="0"/>
        <v>6091000</v>
      </c>
    </row>
    <row r="38" spans="1:5" s="180" customFormat="1" ht="12" customHeight="1">
      <c r="A38" s="12" t="s">
        <v>58</v>
      </c>
      <c r="B38" s="182" t="s">
        <v>171</v>
      </c>
      <c r="C38" s="168">
        <v>926000</v>
      </c>
      <c r="D38" s="168"/>
      <c r="E38" s="211">
        <f t="shared" si="0"/>
        <v>926000</v>
      </c>
    </row>
    <row r="39" spans="1:5" s="180" customFormat="1" ht="12" customHeight="1">
      <c r="A39" s="12" t="s">
        <v>100</v>
      </c>
      <c r="B39" s="182" t="s">
        <v>172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173</v>
      </c>
      <c r="C40" s="168">
        <v>511053</v>
      </c>
      <c r="D40" s="168"/>
      <c r="E40" s="211">
        <f t="shared" si="0"/>
        <v>511053</v>
      </c>
    </row>
    <row r="41" spans="1:5" s="180" customFormat="1" ht="12" customHeight="1">
      <c r="A41" s="12" t="s">
        <v>102</v>
      </c>
      <c r="B41" s="182" t="s">
        <v>174</v>
      </c>
      <c r="C41" s="168">
        <v>2203584</v>
      </c>
      <c r="D41" s="168"/>
      <c r="E41" s="211">
        <f t="shared" si="0"/>
        <v>2203584</v>
      </c>
    </row>
    <row r="42" spans="1:5" s="180" customFormat="1" ht="12" customHeight="1">
      <c r="A42" s="12" t="s">
        <v>103</v>
      </c>
      <c r="B42" s="182" t="s">
        <v>175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176</v>
      </c>
      <c r="C43" s="168">
        <v>3800000</v>
      </c>
      <c r="D43" s="168"/>
      <c r="E43" s="211">
        <f t="shared" si="0"/>
        <v>3800000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168</v>
      </c>
      <c r="B45" s="183" t="s">
        <v>328</v>
      </c>
      <c r="C45" s="172"/>
      <c r="D45" s="172">
        <v>3044905</v>
      </c>
      <c r="E45" s="211">
        <f t="shared" si="0"/>
        <v>3044905</v>
      </c>
    </row>
    <row r="46" spans="1:5" s="180" customFormat="1" ht="12" customHeight="1" thickBot="1">
      <c r="A46" s="14" t="s">
        <v>327</v>
      </c>
      <c r="B46" s="106" t="s">
        <v>178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192</v>
      </c>
      <c r="B56" s="182" t="s">
        <v>190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127</v>
      </c>
      <c r="B61" s="182" t="s">
        <v>197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199</v>
      </c>
      <c r="C63" s="173">
        <f>+C6+C13+C20+C27+C35+C47+C53+C58</f>
        <v>352046110</v>
      </c>
      <c r="D63" s="173">
        <f>+D6+D13+D20+D27+D35+D47+D53+D58</f>
        <v>977020976</v>
      </c>
      <c r="E63" s="210">
        <f>+E6+E13+E20+E27+E35+E47+E53+E58</f>
        <v>1329067086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242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104639260</v>
      </c>
      <c r="D68" s="167">
        <f>SUM(D69:D72)</f>
        <v>100000000</v>
      </c>
      <c r="E68" s="103">
        <f>SUM(E69:E72)</f>
        <v>204639260</v>
      </c>
    </row>
    <row r="69" spans="1:5" s="180" customFormat="1" ht="12" customHeight="1">
      <c r="A69" s="13" t="s">
        <v>84</v>
      </c>
      <c r="B69" s="181" t="s">
        <v>207</v>
      </c>
      <c r="C69" s="171">
        <v>104639260</v>
      </c>
      <c r="D69" s="171">
        <v>100000000</v>
      </c>
      <c r="E69" s="306">
        <f t="shared" si="1"/>
        <v>204639260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49430627</v>
      </c>
      <c r="E73" s="103">
        <f>SUM(E74:E75)</f>
        <v>49430627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>
        <v>49430627</v>
      </c>
      <c r="E74" s="306">
        <f t="shared" si="1"/>
        <v>49430627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229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243</v>
      </c>
      <c r="B87" s="188" t="s">
        <v>370</v>
      </c>
      <c r="C87" s="173">
        <f>+C64+C68+C73+C76+C80+C86+C85</f>
        <v>104639260</v>
      </c>
      <c r="D87" s="173">
        <f>+D64+D68+D73+D76+D80+D86+D85</f>
        <v>149430627</v>
      </c>
      <c r="E87" s="210">
        <f>+E64+E68+E73+E76+E80+E86+E85</f>
        <v>254069887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456685370</v>
      </c>
      <c r="D88" s="173">
        <f>+D63+D87</f>
        <v>1126451603</v>
      </c>
      <c r="E88" s="210">
        <f>+E63+E87</f>
        <v>1583136973</v>
      </c>
    </row>
    <row r="89" spans="1:3" s="180" customFormat="1" ht="83.25" customHeight="1">
      <c r="A89" s="3"/>
      <c r="B89" s="4"/>
      <c r="C89" s="108"/>
    </row>
    <row r="90" spans="1:5" ht="16.5" customHeight="1">
      <c r="A90" s="350" t="s">
        <v>35</v>
      </c>
      <c r="B90" s="350"/>
      <c r="C90" s="350"/>
      <c r="D90" s="350"/>
      <c r="E90" s="350"/>
    </row>
    <row r="91" spans="1:5" s="190" customFormat="1" ht="16.5" customHeight="1" thickBot="1">
      <c r="A91" s="352" t="s">
        <v>87</v>
      </c>
      <c r="B91" s="352"/>
      <c r="C91" s="65"/>
      <c r="E91" s="65" t="str">
        <f>E2</f>
        <v>Forintban!</v>
      </c>
    </row>
    <row r="92" spans="1:5" ht="15.75">
      <c r="A92" s="353" t="s">
        <v>51</v>
      </c>
      <c r="B92" s="355" t="s">
        <v>414</v>
      </c>
      <c r="C92" s="346" t="str">
        <f>+CONCATENATE(LEFT(ÖSSZEFÜGGÉSEK!A6,4),". évi")</f>
        <v>2017. évi</v>
      </c>
      <c r="D92" s="347"/>
      <c r="E92" s="348"/>
    </row>
    <row r="93" spans="1:5" ht="36.75" thickBot="1">
      <c r="A93" s="354"/>
      <c r="B93" s="356"/>
      <c r="C93" s="253" t="s">
        <v>413</v>
      </c>
      <c r="D93" s="251" t="s">
        <v>517</v>
      </c>
      <c r="E93" s="252" t="str">
        <f>+CONCATENATE(LEFT(ÖSSZEFÜGGÉSEK!A6,4),". 12.31.",CHAR(10),"Módosítás utáni")</f>
        <v>2017. 12.31.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24" t="s">
        <v>485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273733477</v>
      </c>
      <c r="D95" s="166">
        <f>D96+D97+D98+D99+D100+D113</f>
        <v>175773894</v>
      </c>
      <c r="E95" s="240">
        <f>E96+E97+E98+E99+E100+E113</f>
        <v>449507371</v>
      </c>
    </row>
    <row r="96" spans="1:5" ht="12" customHeight="1">
      <c r="A96" s="15" t="s">
        <v>63</v>
      </c>
      <c r="B96" s="8" t="s">
        <v>36</v>
      </c>
      <c r="C96" s="244">
        <v>118645187</v>
      </c>
      <c r="D96" s="244">
        <v>89203281</v>
      </c>
      <c r="E96" s="309">
        <f aca="true" t="shared" si="2" ref="E96:E129">C96+D96</f>
        <v>207848468</v>
      </c>
    </row>
    <row r="97" spans="1:5" ht="12" customHeight="1">
      <c r="A97" s="12" t="s">
        <v>64</v>
      </c>
      <c r="B97" s="6" t="s">
        <v>108</v>
      </c>
      <c r="C97" s="168">
        <v>23636843</v>
      </c>
      <c r="D97" s="168">
        <v>10186657</v>
      </c>
      <c r="E97" s="304">
        <f t="shared" si="2"/>
        <v>33823500</v>
      </c>
    </row>
    <row r="98" spans="1:5" ht="12" customHeight="1">
      <c r="A98" s="12" t="s">
        <v>65</v>
      </c>
      <c r="B98" s="6" t="s">
        <v>82</v>
      </c>
      <c r="C98" s="170">
        <v>103064343</v>
      </c>
      <c r="D98" s="170">
        <v>65605559</v>
      </c>
      <c r="E98" s="305">
        <f t="shared" si="2"/>
        <v>168669902</v>
      </c>
    </row>
    <row r="99" spans="1:5" ht="12" customHeight="1">
      <c r="A99" s="12" t="s">
        <v>66</v>
      </c>
      <c r="B99" s="9" t="s">
        <v>109</v>
      </c>
      <c r="C99" s="170">
        <v>19253104</v>
      </c>
      <c r="D99" s="170">
        <v>5815050</v>
      </c>
      <c r="E99" s="305">
        <f t="shared" si="2"/>
        <v>25068154</v>
      </c>
    </row>
    <row r="100" spans="1:5" ht="12" customHeight="1">
      <c r="A100" s="12" t="s">
        <v>74</v>
      </c>
      <c r="B100" s="17" t="s">
        <v>110</v>
      </c>
      <c r="C100" s="170">
        <f>SUM(C101:C112)</f>
        <v>8734000</v>
      </c>
      <c r="D100" s="170">
        <f>SUM(D101:D112)</f>
        <v>4963347</v>
      </c>
      <c r="E100" s="305">
        <f t="shared" si="2"/>
        <v>13697347</v>
      </c>
    </row>
    <row r="101" spans="1:5" ht="12" customHeight="1">
      <c r="A101" s="12" t="s">
        <v>67</v>
      </c>
      <c r="B101" s="6" t="s">
        <v>334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246</v>
      </c>
      <c r="C104" s="170"/>
      <c r="D104" s="170"/>
      <c r="E104" s="305">
        <f t="shared" si="2"/>
        <v>0</v>
      </c>
    </row>
    <row r="105" spans="1:5" ht="21.75" customHeight="1">
      <c r="A105" s="12" t="s">
        <v>77</v>
      </c>
      <c r="B105" s="68" t="s">
        <v>247</v>
      </c>
      <c r="C105" s="170"/>
      <c r="D105" s="170"/>
      <c r="E105" s="305">
        <f t="shared" si="2"/>
        <v>0</v>
      </c>
    </row>
    <row r="106" spans="1:5" ht="19.5" customHeight="1">
      <c r="A106" s="12" t="s">
        <v>78</v>
      </c>
      <c r="B106" s="68" t="s">
        <v>248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249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250</v>
      </c>
      <c r="C108" s="170"/>
      <c r="D108" s="170"/>
      <c r="E108" s="305">
        <f t="shared" si="2"/>
        <v>0</v>
      </c>
    </row>
    <row r="109" spans="1:5" ht="22.5" customHeight="1">
      <c r="A109" s="12" t="s">
        <v>244</v>
      </c>
      <c r="B109" s="68" t="s">
        <v>251</v>
      </c>
      <c r="C109" s="170"/>
      <c r="D109" s="170"/>
      <c r="E109" s="305">
        <f t="shared" si="2"/>
        <v>0</v>
      </c>
    </row>
    <row r="110" spans="1:5" ht="12" customHeight="1">
      <c r="A110" s="11" t="s">
        <v>245</v>
      </c>
      <c r="B110" s="69" t="s">
        <v>252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253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254</v>
      </c>
      <c r="C112" s="170">
        <v>8734000</v>
      </c>
      <c r="D112" s="170">
        <v>4963347</v>
      </c>
      <c r="E112" s="305">
        <f t="shared" si="2"/>
        <v>13697347</v>
      </c>
    </row>
    <row r="113" spans="1:5" ht="12" customHeight="1">
      <c r="A113" s="12" t="s">
        <v>335</v>
      </c>
      <c r="B113" s="9" t="s">
        <v>37</v>
      </c>
      <c r="C113" s="168">
        <f>SUM(C114:C115)</f>
        <v>400000</v>
      </c>
      <c r="D113" s="168"/>
      <c r="E113" s="304">
        <f t="shared" si="2"/>
        <v>400000</v>
      </c>
    </row>
    <row r="114" spans="1:5" ht="12" customHeight="1">
      <c r="A114" s="12" t="s">
        <v>336</v>
      </c>
      <c r="B114" s="6" t="s">
        <v>338</v>
      </c>
      <c r="C114" s="168">
        <v>400000</v>
      </c>
      <c r="D114" s="168"/>
      <c r="E114" s="304">
        <f t="shared" si="2"/>
        <v>400000</v>
      </c>
    </row>
    <row r="115" spans="1:5" ht="12" customHeight="1" thickBot="1">
      <c r="A115" s="16" t="s">
        <v>337</v>
      </c>
      <c r="B115" s="236" t="s">
        <v>339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255</v>
      </c>
      <c r="C116" s="246">
        <f>+C117+C119+C121</f>
        <v>113615692</v>
      </c>
      <c r="D116" s="167">
        <f>+D117+D119+D121</f>
        <v>850223206</v>
      </c>
      <c r="E116" s="241">
        <f>+E117+E119+E121</f>
        <v>963838898</v>
      </c>
    </row>
    <row r="117" spans="1:5" ht="12" customHeight="1">
      <c r="A117" s="13" t="s">
        <v>69</v>
      </c>
      <c r="B117" s="6" t="s">
        <v>126</v>
      </c>
      <c r="C117" s="169">
        <v>89637339</v>
      </c>
      <c r="D117" s="256">
        <v>693067329</v>
      </c>
      <c r="E117" s="211">
        <f t="shared" si="2"/>
        <v>782704668</v>
      </c>
    </row>
    <row r="118" spans="1:5" ht="12" customHeight="1">
      <c r="A118" s="13" t="s">
        <v>70</v>
      </c>
      <c r="B118" s="10" t="s">
        <v>259</v>
      </c>
      <c r="C118" s="169">
        <v>3300000</v>
      </c>
      <c r="D118" s="256">
        <v>641051108</v>
      </c>
      <c r="E118" s="211">
        <f t="shared" si="2"/>
        <v>644351108</v>
      </c>
    </row>
    <row r="119" spans="1:5" ht="12" customHeight="1">
      <c r="A119" s="13" t="s">
        <v>71</v>
      </c>
      <c r="B119" s="10" t="s">
        <v>112</v>
      </c>
      <c r="C119" s="168">
        <v>23978353</v>
      </c>
      <c r="D119" s="257">
        <v>157155877</v>
      </c>
      <c r="E119" s="304">
        <f t="shared" si="2"/>
        <v>181134230</v>
      </c>
    </row>
    <row r="120" spans="1:5" ht="12" customHeight="1">
      <c r="A120" s="13" t="s">
        <v>72</v>
      </c>
      <c r="B120" s="10" t="s">
        <v>260</v>
      </c>
      <c r="C120" s="168"/>
      <c r="D120" s="257">
        <v>110892877</v>
      </c>
      <c r="E120" s="304">
        <f t="shared" si="2"/>
        <v>110892877</v>
      </c>
    </row>
    <row r="121" spans="1:5" ht="12" customHeight="1">
      <c r="A121" s="13" t="s">
        <v>73</v>
      </c>
      <c r="B121" s="106" t="s">
        <v>128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322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265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248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264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263</v>
      </c>
      <c r="C126" s="168"/>
      <c r="D126" s="257"/>
      <c r="E126" s="304">
        <f t="shared" si="2"/>
        <v>0</v>
      </c>
    </row>
    <row r="127" spans="1:5" ht="12" customHeight="1">
      <c r="A127" s="13" t="s">
        <v>256</v>
      </c>
      <c r="B127" s="68" t="s">
        <v>251</v>
      </c>
      <c r="C127" s="168"/>
      <c r="D127" s="257"/>
      <c r="E127" s="304">
        <f t="shared" si="2"/>
        <v>0</v>
      </c>
    </row>
    <row r="128" spans="1:5" ht="12" customHeight="1">
      <c r="A128" s="13" t="s">
        <v>257</v>
      </c>
      <c r="B128" s="68" t="s">
        <v>262</v>
      </c>
      <c r="C128" s="168"/>
      <c r="D128" s="257"/>
      <c r="E128" s="304">
        <f t="shared" si="2"/>
        <v>0</v>
      </c>
    </row>
    <row r="129" spans="1:5" ht="23.25" thickBot="1">
      <c r="A129" s="11" t="s">
        <v>258</v>
      </c>
      <c r="B129" s="68" t="s">
        <v>261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387349169</v>
      </c>
      <c r="D130" s="255">
        <f>+D95+D116</f>
        <v>1025997100</v>
      </c>
      <c r="E130" s="103">
        <f>+E95+E116</f>
        <v>1413346269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160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161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162</v>
      </c>
      <c r="B134" s="10" t="s">
        <v>350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100000000</v>
      </c>
      <c r="E135" s="103">
        <f>SUM(E136:E141)</f>
        <v>100000000</v>
      </c>
    </row>
    <row r="136" spans="1:5" ht="12" customHeight="1">
      <c r="A136" s="13" t="s">
        <v>56</v>
      </c>
      <c r="B136" s="7" t="s">
        <v>351</v>
      </c>
      <c r="C136" s="168"/>
      <c r="D136" s="257">
        <v>100000000</v>
      </c>
      <c r="E136" s="304">
        <f t="shared" si="3"/>
        <v>100000000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267</v>
      </c>
      <c r="C144" s="168"/>
      <c r="D144" s="257"/>
      <c r="E144" s="304">
        <f t="shared" si="3"/>
        <v>0</v>
      </c>
    </row>
    <row r="145" spans="1:5" ht="12" customHeight="1">
      <c r="A145" s="13" t="s">
        <v>180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192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193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0</v>
      </c>
      <c r="D155" s="262">
        <f>+D131+D135+D142+D147+D153+D154</f>
        <v>100000000</v>
      </c>
      <c r="E155" s="243">
        <f>+E131+E135+E142+E147+E153+E154</f>
        <v>100000000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387349169</v>
      </c>
      <c r="D156" s="262">
        <f>+D130+D155</f>
        <v>1125997100</v>
      </c>
      <c r="E156" s="243">
        <f>+E130+E155</f>
        <v>1513346269</v>
      </c>
    </row>
    <row r="157" ht="7.5" customHeight="1"/>
    <row r="158" spans="1:5" ht="15.75">
      <c r="A158" s="349" t="s">
        <v>268</v>
      </c>
      <c r="B158" s="349"/>
      <c r="C158" s="349"/>
      <c r="D158" s="349"/>
      <c r="E158" s="349"/>
    </row>
    <row r="159" spans="1:5" ht="15" customHeight="1" thickBot="1">
      <c r="A159" s="351" t="s">
        <v>88</v>
      </c>
      <c r="B159" s="351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-35303059</v>
      </c>
      <c r="D160" s="167">
        <f>+D63-D130</f>
        <v>-48976124</v>
      </c>
      <c r="E160" s="103">
        <f>+E63-E130</f>
        <v>-84279183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104639260</v>
      </c>
      <c r="D161" s="167">
        <f>+D87-D155</f>
        <v>49430627</v>
      </c>
      <c r="E161" s="103">
        <f>+E87-E155</f>
        <v>154069887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91">
      <selection activeCell="E94" sqref="E94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0" t="s">
        <v>5</v>
      </c>
      <c r="B1" s="350"/>
      <c r="C1" s="350"/>
      <c r="D1" s="350"/>
      <c r="E1" s="350"/>
    </row>
    <row r="2" spans="1:5" ht="15.75" customHeight="1" thickBot="1">
      <c r="A2" s="351" t="s">
        <v>86</v>
      </c>
      <c r="B2" s="351"/>
      <c r="C2" s="250"/>
      <c r="E2" s="250" t="str">
        <f>'1.2.sz.mell.'!E2</f>
        <v>Forintban!</v>
      </c>
    </row>
    <row r="3" spans="1:5" ht="15.75">
      <c r="A3" s="353" t="s">
        <v>51</v>
      </c>
      <c r="B3" s="355" t="s">
        <v>6</v>
      </c>
      <c r="C3" s="346" t="str">
        <f>+CONCATENATE(LEFT(ÖSSZEFÜGGÉSEK!A6,4),". évi")</f>
        <v>2017. évi</v>
      </c>
      <c r="D3" s="347"/>
      <c r="E3" s="348"/>
    </row>
    <row r="4" spans="1:5" ht="36.75" thickBot="1">
      <c r="A4" s="354"/>
      <c r="B4" s="356"/>
      <c r="C4" s="253" t="s">
        <v>413</v>
      </c>
      <c r="D4" s="251" t="s">
        <v>517</v>
      </c>
      <c r="E4" s="252" t="str">
        <f>+CONCATENATE(LEFT(ÖSSZEFÜGGÉSEK!A6,4),".12.31.",CHAR(10),"Módosítás utáni")</f>
        <v>2017.12.31.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38" t="s">
        <v>485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146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147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148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149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324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21" customHeight="1" thickBot="1">
      <c r="A13" s="18" t="s">
        <v>8</v>
      </c>
      <c r="B13" s="104" t="s">
        <v>150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153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 t="shared" si="0"/>
        <v>0</v>
      </c>
    </row>
    <row r="20" spans="1:5" s="180" customFormat="1" ht="27.75" customHeight="1" thickBot="1">
      <c r="A20" s="18" t="s">
        <v>9</v>
      </c>
      <c r="B20" s="19" t="s">
        <v>155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156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158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160</v>
      </c>
      <c r="B28" s="181" t="s">
        <v>461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161</v>
      </c>
      <c r="B29" s="182" t="s">
        <v>462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162</v>
      </c>
      <c r="B30" s="182" t="s">
        <v>463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163</v>
      </c>
      <c r="B31" s="182" t="s">
        <v>464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465</v>
      </c>
      <c r="B32" s="182" t="s">
        <v>164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466</v>
      </c>
      <c r="B33" s="182" t="s">
        <v>165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467</v>
      </c>
      <c r="B34" s="183" t="s">
        <v>166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6350000</v>
      </c>
      <c r="D35" s="167">
        <f>SUM(D36:D46)</f>
        <v>0</v>
      </c>
      <c r="E35" s="103">
        <f>SUM(E36:E46)</f>
        <v>6350000</v>
      </c>
    </row>
    <row r="36" spans="1:5" s="180" customFormat="1" ht="12" customHeight="1">
      <c r="A36" s="13" t="s">
        <v>56</v>
      </c>
      <c r="B36" s="181" t="s">
        <v>169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170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171</v>
      </c>
      <c r="C38" s="168">
        <v>6350000</v>
      </c>
      <c r="D38" s="168"/>
      <c r="E38" s="211">
        <f t="shared" si="0"/>
        <v>6350000</v>
      </c>
    </row>
    <row r="39" spans="1:5" s="180" customFormat="1" ht="12" customHeight="1">
      <c r="A39" s="12" t="s">
        <v>100</v>
      </c>
      <c r="B39" s="182" t="s">
        <v>172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173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174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175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176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168</v>
      </c>
      <c r="B45" s="183" t="s">
        <v>328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327</v>
      </c>
      <c r="B46" s="106" t="s">
        <v>178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240000</v>
      </c>
      <c r="D53" s="167">
        <f>SUM(D54:D56)</f>
        <v>0</v>
      </c>
      <c r="E53" s="103">
        <f>SUM(E54:E56)</f>
        <v>240000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192</v>
      </c>
      <c r="B56" s="182" t="s">
        <v>190</v>
      </c>
      <c r="C56" s="168">
        <v>240000</v>
      </c>
      <c r="D56" s="168"/>
      <c r="E56" s="211">
        <f t="shared" si="0"/>
        <v>240000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127</v>
      </c>
      <c r="B61" s="182" t="s">
        <v>197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199</v>
      </c>
      <c r="C63" s="173">
        <f>+C6+C13+C20+C27+C35+C47+C53+C58</f>
        <v>6590000</v>
      </c>
      <c r="D63" s="173">
        <f>+D6+D13+D20+D27+D35+D47+D53+D58</f>
        <v>0</v>
      </c>
      <c r="E63" s="210">
        <f>+E6+E13+E20+E27+E35+E47+E53+E58</f>
        <v>6590000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242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95360740</v>
      </c>
      <c r="D68" s="167">
        <f>SUM(D69:D72)</f>
        <v>0</v>
      </c>
      <c r="E68" s="103">
        <f>SUM(E69:E72)</f>
        <v>95360740</v>
      </c>
    </row>
    <row r="69" spans="1:5" s="180" customFormat="1" ht="12" customHeight="1">
      <c r="A69" s="13" t="s">
        <v>84</v>
      </c>
      <c r="B69" s="181" t="s">
        <v>207</v>
      </c>
      <c r="C69" s="171">
        <v>95360740</v>
      </c>
      <c r="D69" s="171"/>
      <c r="E69" s="306">
        <f t="shared" si="1"/>
        <v>95360740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229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243</v>
      </c>
      <c r="B87" s="188" t="s">
        <v>370</v>
      </c>
      <c r="C87" s="173">
        <f>+C64+C68+C73+C76+C80+C86+C85</f>
        <v>95360740</v>
      </c>
      <c r="D87" s="173">
        <f>+D64+D68+D73+D76+D80+D86+D85</f>
        <v>0</v>
      </c>
      <c r="E87" s="210">
        <f>+E64+E68+E73+E76+E80+E86+E85</f>
        <v>95360740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101950740</v>
      </c>
      <c r="D88" s="173">
        <f>+D63+D87</f>
        <v>0</v>
      </c>
      <c r="E88" s="210">
        <f>+E63+E87</f>
        <v>101950740</v>
      </c>
    </row>
    <row r="89" spans="1:3" s="180" customFormat="1" ht="83.25" customHeight="1">
      <c r="A89" s="3"/>
      <c r="B89" s="4"/>
      <c r="C89" s="108"/>
    </row>
    <row r="90" spans="1:5" ht="16.5" customHeight="1">
      <c r="A90" s="350" t="s">
        <v>35</v>
      </c>
      <c r="B90" s="350"/>
      <c r="C90" s="350"/>
      <c r="D90" s="350"/>
      <c r="E90" s="350"/>
    </row>
    <row r="91" spans="1:5" s="190" customFormat="1" ht="16.5" customHeight="1" thickBot="1">
      <c r="A91" s="352" t="s">
        <v>87</v>
      </c>
      <c r="B91" s="352"/>
      <c r="C91" s="65"/>
      <c r="E91" s="65" t="str">
        <f>E2</f>
        <v>Forintban!</v>
      </c>
    </row>
    <row r="92" spans="1:5" ht="15.75">
      <c r="A92" s="353" t="s">
        <v>51</v>
      </c>
      <c r="B92" s="355" t="s">
        <v>414</v>
      </c>
      <c r="C92" s="346" t="str">
        <f>+CONCATENATE(LEFT(ÖSSZEFÜGGÉSEK!A6,4),". évi")</f>
        <v>2017. évi</v>
      </c>
      <c r="D92" s="347"/>
      <c r="E92" s="348"/>
    </row>
    <row r="93" spans="1:5" ht="36.75" thickBot="1">
      <c r="A93" s="354"/>
      <c r="B93" s="356"/>
      <c r="C93" s="253" t="s">
        <v>413</v>
      </c>
      <c r="D93" s="251" t="s">
        <v>517</v>
      </c>
      <c r="E93" s="252" t="str">
        <f>+CONCATENATE(LEFT(ÖSSZEFÜGGÉSEK!A6,4),".12.31.",CHAR(10),"Módosítás utáni")</f>
        <v>2017.12.31.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24" t="s">
        <v>485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18983000</v>
      </c>
      <c r="D95" s="166">
        <f>D96+D97+D98+D99+D100+D113</f>
        <v>0</v>
      </c>
      <c r="E95" s="240">
        <f>E96+E97+E98+E99+E100+E113</f>
        <v>18983000</v>
      </c>
    </row>
    <row r="96" spans="1:5" ht="12" customHeight="1">
      <c r="A96" s="15" t="s">
        <v>63</v>
      </c>
      <c r="B96" s="8" t="s">
        <v>36</v>
      </c>
      <c r="C96" s="244">
        <v>2189000</v>
      </c>
      <c r="D96" s="244"/>
      <c r="E96" s="309">
        <f aca="true" t="shared" si="2" ref="E96:E129">C96+D96</f>
        <v>2189000</v>
      </c>
    </row>
    <row r="97" spans="1:5" ht="12" customHeight="1">
      <c r="A97" s="12" t="s">
        <v>64</v>
      </c>
      <c r="B97" s="6" t="s">
        <v>108</v>
      </c>
      <c r="C97" s="168">
        <v>833000</v>
      </c>
      <c r="D97" s="168"/>
      <c r="E97" s="304">
        <f t="shared" si="2"/>
        <v>833000</v>
      </c>
    </row>
    <row r="98" spans="1:5" ht="12" customHeight="1">
      <c r="A98" s="12" t="s">
        <v>65</v>
      </c>
      <c r="B98" s="6" t="s">
        <v>82</v>
      </c>
      <c r="C98" s="170">
        <v>9444000</v>
      </c>
      <c r="D98" s="170"/>
      <c r="E98" s="305">
        <f t="shared" si="2"/>
        <v>9444000</v>
      </c>
    </row>
    <row r="99" spans="1:5" ht="12" customHeight="1">
      <c r="A99" s="12" t="s">
        <v>66</v>
      </c>
      <c r="B99" s="9" t="s">
        <v>109</v>
      </c>
      <c r="C99" s="170"/>
      <c r="D99" s="170"/>
      <c r="E99" s="305">
        <f t="shared" si="2"/>
        <v>0</v>
      </c>
    </row>
    <row r="100" spans="1:5" ht="12" customHeight="1">
      <c r="A100" s="12" t="s">
        <v>74</v>
      </c>
      <c r="B100" s="17" t="s">
        <v>110</v>
      </c>
      <c r="C100" s="170">
        <f>SUM(C101:C112)</f>
        <v>6517000</v>
      </c>
      <c r="D100" s="170"/>
      <c r="E100" s="305">
        <f t="shared" si="2"/>
        <v>6517000</v>
      </c>
    </row>
    <row r="101" spans="1:5" ht="12" customHeight="1">
      <c r="A101" s="12" t="s">
        <v>67</v>
      </c>
      <c r="B101" s="6" t="s">
        <v>334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246</v>
      </c>
      <c r="C104" s="170"/>
      <c r="D104" s="170"/>
      <c r="E104" s="305">
        <f t="shared" si="2"/>
        <v>0</v>
      </c>
    </row>
    <row r="105" spans="1:5" ht="21.75" customHeight="1">
      <c r="A105" s="12" t="s">
        <v>77</v>
      </c>
      <c r="B105" s="68" t="s">
        <v>247</v>
      </c>
      <c r="C105" s="170"/>
      <c r="D105" s="170"/>
      <c r="E105" s="305">
        <f t="shared" si="2"/>
        <v>0</v>
      </c>
    </row>
    <row r="106" spans="1:5" ht="22.5" customHeight="1">
      <c r="A106" s="12" t="s">
        <v>78</v>
      </c>
      <c r="B106" s="68" t="s">
        <v>248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249</v>
      </c>
      <c r="C107" s="170">
        <v>500000</v>
      </c>
      <c r="D107" s="170"/>
      <c r="E107" s="305">
        <f t="shared" si="2"/>
        <v>500000</v>
      </c>
    </row>
    <row r="108" spans="1:5" ht="12" customHeight="1">
      <c r="A108" s="12" t="s">
        <v>111</v>
      </c>
      <c r="B108" s="67" t="s">
        <v>250</v>
      </c>
      <c r="C108" s="170"/>
      <c r="D108" s="170"/>
      <c r="E108" s="305">
        <f t="shared" si="2"/>
        <v>0</v>
      </c>
    </row>
    <row r="109" spans="1:5" ht="23.25" customHeight="1">
      <c r="A109" s="12" t="s">
        <v>244</v>
      </c>
      <c r="B109" s="68" t="s">
        <v>251</v>
      </c>
      <c r="C109" s="170"/>
      <c r="D109" s="170"/>
      <c r="E109" s="305">
        <f t="shared" si="2"/>
        <v>0</v>
      </c>
    </row>
    <row r="110" spans="1:5" ht="12" customHeight="1">
      <c r="A110" s="11" t="s">
        <v>245</v>
      </c>
      <c r="B110" s="69" t="s">
        <v>252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253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254</v>
      </c>
      <c r="C112" s="170">
        <v>6017000</v>
      </c>
      <c r="D112" s="170"/>
      <c r="E112" s="305">
        <f t="shared" si="2"/>
        <v>6017000</v>
      </c>
    </row>
    <row r="113" spans="1:5" ht="12" customHeight="1">
      <c r="A113" s="12" t="s">
        <v>335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336</v>
      </c>
      <c r="B114" s="6" t="s">
        <v>338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337</v>
      </c>
      <c r="B115" s="236" t="s">
        <v>339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255</v>
      </c>
      <c r="C116" s="246">
        <f>+C117+C119+C121</f>
        <v>95360740</v>
      </c>
      <c r="D116" s="167">
        <f>+D117+D119+D121</f>
        <v>0</v>
      </c>
      <c r="E116" s="241">
        <f>+E117+E119+E121</f>
        <v>95360740</v>
      </c>
    </row>
    <row r="117" spans="1:5" ht="12" customHeight="1">
      <c r="A117" s="13" t="s">
        <v>69</v>
      </c>
      <c r="B117" s="6" t="s">
        <v>126</v>
      </c>
      <c r="C117" s="169">
        <v>75040740</v>
      </c>
      <c r="D117" s="256"/>
      <c r="E117" s="211">
        <f t="shared" si="2"/>
        <v>75040740</v>
      </c>
    </row>
    <row r="118" spans="1:5" ht="12" customHeight="1">
      <c r="A118" s="13" t="s">
        <v>70</v>
      </c>
      <c r="B118" s="10" t="s">
        <v>259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20320000</v>
      </c>
      <c r="D119" s="257"/>
      <c r="E119" s="304">
        <f t="shared" si="2"/>
        <v>20320000</v>
      </c>
    </row>
    <row r="120" spans="1:5" ht="12" customHeight="1">
      <c r="A120" s="13" t="s">
        <v>72</v>
      </c>
      <c r="B120" s="10" t="s">
        <v>260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128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322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265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248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264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263</v>
      </c>
      <c r="C126" s="168"/>
      <c r="D126" s="257"/>
      <c r="E126" s="304">
        <f t="shared" si="2"/>
        <v>0</v>
      </c>
    </row>
    <row r="127" spans="1:5" ht="12" customHeight="1">
      <c r="A127" s="13" t="s">
        <v>256</v>
      </c>
      <c r="B127" s="68" t="s">
        <v>251</v>
      </c>
      <c r="C127" s="168"/>
      <c r="D127" s="257"/>
      <c r="E127" s="304">
        <f t="shared" si="2"/>
        <v>0</v>
      </c>
    </row>
    <row r="128" spans="1:5" ht="12" customHeight="1">
      <c r="A128" s="13" t="s">
        <v>257</v>
      </c>
      <c r="B128" s="68" t="s">
        <v>262</v>
      </c>
      <c r="C128" s="168"/>
      <c r="D128" s="257"/>
      <c r="E128" s="304">
        <f t="shared" si="2"/>
        <v>0</v>
      </c>
    </row>
    <row r="129" spans="1:5" ht="23.25" thickBot="1">
      <c r="A129" s="11" t="s">
        <v>258</v>
      </c>
      <c r="B129" s="68" t="s">
        <v>261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114343740</v>
      </c>
      <c r="D130" s="255">
        <f>+D95+D116</f>
        <v>0</v>
      </c>
      <c r="E130" s="103">
        <f>+E95+E116</f>
        <v>114343740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160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161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162</v>
      </c>
      <c r="B134" s="10" t="s">
        <v>350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351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267</v>
      </c>
      <c r="C144" s="168"/>
      <c r="D144" s="257"/>
      <c r="E144" s="304">
        <f t="shared" si="3"/>
        <v>0</v>
      </c>
    </row>
    <row r="145" spans="1:5" ht="12" customHeight="1">
      <c r="A145" s="13" t="s">
        <v>180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192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193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114343740</v>
      </c>
      <c r="D156" s="262">
        <f>+D130+D155</f>
        <v>0</v>
      </c>
      <c r="E156" s="243">
        <f>+E130+E155</f>
        <v>114343740</v>
      </c>
    </row>
    <row r="157" ht="7.5" customHeight="1"/>
    <row r="158" spans="1:5" ht="15.75">
      <c r="A158" s="349" t="s">
        <v>268</v>
      </c>
      <c r="B158" s="349"/>
      <c r="C158" s="349"/>
      <c r="D158" s="349"/>
      <c r="E158" s="349"/>
    </row>
    <row r="159" spans="1:5" ht="15" customHeight="1" thickBot="1">
      <c r="A159" s="351" t="s">
        <v>88</v>
      </c>
      <c r="B159" s="351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-107753740</v>
      </c>
      <c r="D160" s="167">
        <f>+D63-D130</f>
        <v>0</v>
      </c>
      <c r="E160" s="103">
        <f>+E63-E130</f>
        <v>-107753740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95360740</v>
      </c>
      <c r="D161" s="167">
        <f>+D87-D155</f>
        <v>0</v>
      </c>
      <c r="E161" s="103">
        <f>+E87-E155</f>
        <v>95360740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39">
      <selection activeCell="D98" sqref="D98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0" t="s">
        <v>5</v>
      </c>
      <c r="B1" s="350"/>
      <c r="C1" s="350"/>
      <c r="D1" s="350"/>
      <c r="E1" s="350"/>
    </row>
    <row r="2" spans="1:5" ht="15.75" customHeight="1" thickBot="1">
      <c r="A2" s="351" t="s">
        <v>86</v>
      </c>
      <c r="B2" s="351"/>
      <c r="C2" s="250"/>
      <c r="E2" s="250" t="str">
        <f>'1.3.sz.mell.'!E2</f>
        <v>Forintban!</v>
      </c>
    </row>
    <row r="3" spans="1:5" ht="15.75">
      <c r="A3" s="353" t="s">
        <v>51</v>
      </c>
      <c r="B3" s="355" t="s">
        <v>6</v>
      </c>
      <c r="C3" s="346" t="str">
        <f>+CONCATENATE(LEFT(ÖSSZEFÜGGÉSEK!A6,4),". évi")</f>
        <v>2017. évi</v>
      </c>
      <c r="D3" s="347"/>
      <c r="E3" s="348"/>
    </row>
    <row r="4" spans="1:5" ht="36.75" thickBot="1">
      <c r="A4" s="354"/>
      <c r="B4" s="356"/>
      <c r="C4" s="253" t="s">
        <v>413</v>
      </c>
      <c r="D4" s="251" t="s">
        <v>518</v>
      </c>
      <c r="E4" s="252" t="str">
        <f>+CONCATENATE(LEFT(ÖSSZEFÜGGÉSEK!A6,4),".12.31.",CHAR(10),"Módosítás utáni")</f>
        <v>2017.12.31.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38" t="s">
        <v>485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146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147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148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149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324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22.5" customHeight="1" thickBot="1">
      <c r="A13" s="18" t="s">
        <v>8</v>
      </c>
      <c r="B13" s="104" t="s">
        <v>150</v>
      </c>
      <c r="C13" s="167">
        <f>+C14+C15+C16+C17+C18</f>
        <v>12539700</v>
      </c>
      <c r="D13" s="167">
        <f>+D14+D15+D16+D17+D18</f>
        <v>0</v>
      </c>
      <c r="E13" s="103">
        <f>+E14+E15+E16+E17+E18</f>
        <v>12539700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153</v>
      </c>
      <c r="C18" s="168">
        <v>12539700</v>
      </c>
      <c r="D18" s="168"/>
      <c r="E18" s="211">
        <f t="shared" si="0"/>
        <v>12539700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 t="shared" si="0"/>
        <v>0</v>
      </c>
    </row>
    <row r="20" spans="1:5" s="180" customFormat="1" ht="22.5" customHeight="1" thickBot="1">
      <c r="A20" s="18" t="s">
        <v>9</v>
      </c>
      <c r="B20" s="19" t="s">
        <v>155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156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158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160</v>
      </c>
      <c r="B28" s="181" t="s">
        <v>461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161</v>
      </c>
      <c r="B29" s="182" t="s">
        <v>462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162</v>
      </c>
      <c r="B30" s="182" t="s">
        <v>463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163</v>
      </c>
      <c r="B31" s="182" t="s">
        <v>464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465</v>
      </c>
      <c r="B32" s="182" t="s">
        <v>164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466</v>
      </c>
      <c r="B33" s="182" t="s">
        <v>165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467</v>
      </c>
      <c r="B34" s="183" t="s">
        <v>166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169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170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171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172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173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174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175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176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168</v>
      </c>
      <c r="B45" s="183" t="s">
        <v>328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327</v>
      </c>
      <c r="B46" s="106" t="s">
        <v>178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192</v>
      </c>
      <c r="B56" s="182" t="s">
        <v>190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127</v>
      </c>
      <c r="B61" s="182" t="s">
        <v>197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199</v>
      </c>
      <c r="C63" s="173">
        <f>+C6+C13+C20+C27+C35+C47+C53+C58</f>
        <v>12539700</v>
      </c>
      <c r="D63" s="173">
        <f>+D6+D13+D20+D27+D35+D47+D53+D58</f>
        <v>0</v>
      </c>
      <c r="E63" s="210">
        <f>+E6+E13+E20+E27+E35+E47+E53+E58</f>
        <v>12539700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242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207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1975374</v>
      </c>
      <c r="E73" s="103">
        <f>SUM(E74:E75)</f>
        <v>1975374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>
        <v>1975374</v>
      </c>
      <c r="E74" s="306">
        <f t="shared" si="1"/>
        <v>1975374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229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243</v>
      </c>
      <c r="B87" s="188" t="s">
        <v>370</v>
      </c>
      <c r="C87" s="173">
        <f>+C64+C68+C73+C76+C80+C86+C85</f>
        <v>0</v>
      </c>
      <c r="D87" s="173">
        <f>+D64+D68+D73+D76+D80+D86+D85</f>
        <v>1975374</v>
      </c>
      <c r="E87" s="210">
        <f>+E64+E68+E73+E76+E80+E86+E85</f>
        <v>1975374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12539700</v>
      </c>
      <c r="D88" s="173">
        <f>+D63+D87</f>
        <v>1975374</v>
      </c>
      <c r="E88" s="210">
        <f>+E63+E87</f>
        <v>14515074</v>
      </c>
    </row>
    <row r="89" spans="1:3" s="180" customFormat="1" ht="83.25" customHeight="1">
      <c r="A89" s="3"/>
      <c r="B89" s="4"/>
      <c r="C89" s="108"/>
    </row>
    <row r="90" spans="1:5" ht="16.5" customHeight="1">
      <c r="A90" s="350" t="s">
        <v>35</v>
      </c>
      <c r="B90" s="350"/>
      <c r="C90" s="350"/>
      <c r="D90" s="350"/>
      <c r="E90" s="350"/>
    </row>
    <row r="91" spans="1:5" s="190" customFormat="1" ht="16.5" customHeight="1" thickBot="1">
      <c r="A91" s="352" t="s">
        <v>87</v>
      </c>
      <c r="B91" s="352"/>
      <c r="C91" s="65"/>
      <c r="E91" s="65" t="str">
        <f>E2</f>
        <v>Forintban!</v>
      </c>
    </row>
    <row r="92" spans="1:5" ht="15.75">
      <c r="A92" s="353" t="s">
        <v>51</v>
      </c>
      <c r="B92" s="355" t="s">
        <v>414</v>
      </c>
      <c r="C92" s="346" t="str">
        <f>+CONCATENATE(LEFT(ÖSSZEFÜGGÉSEK!A6,4),". évi")</f>
        <v>2017. évi</v>
      </c>
      <c r="D92" s="347"/>
      <c r="E92" s="348"/>
    </row>
    <row r="93" spans="1:5" ht="36.75" thickBot="1">
      <c r="A93" s="354"/>
      <c r="B93" s="356"/>
      <c r="C93" s="253" t="s">
        <v>413</v>
      </c>
      <c r="D93" s="251" t="s">
        <v>517</v>
      </c>
      <c r="E93" s="252" t="str">
        <f>+CONCATENATE(LEFT(ÖSSZEFÜGGÉSEK!A6,4),".12.31.",CHAR(10),"Módosítás utáni")</f>
        <v>2017.12.31.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24" t="s">
        <v>485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68403401</v>
      </c>
      <c r="D95" s="166">
        <f>D96+D97+D98+D99+D100+D113</f>
        <v>2429877</v>
      </c>
      <c r="E95" s="240">
        <f>E96+E97+E98+E99+E100+E113</f>
        <v>70833278</v>
      </c>
    </row>
    <row r="96" spans="1:5" ht="12" customHeight="1">
      <c r="A96" s="15" t="s">
        <v>63</v>
      </c>
      <c r="B96" s="8" t="s">
        <v>36</v>
      </c>
      <c r="C96" s="244">
        <v>45032200</v>
      </c>
      <c r="D96" s="244">
        <v>379043</v>
      </c>
      <c r="E96" s="309">
        <f aca="true" t="shared" si="2" ref="E96:E129">C96+D96</f>
        <v>45411243</v>
      </c>
    </row>
    <row r="97" spans="1:5" ht="12" customHeight="1">
      <c r="A97" s="12" t="s">
        <v>64</v>
      </c>
      <c r="B97" s="6" t="s">
        <v>108</v>
      </c>
      <c r="C97" s="168">
        <v>11389101</v>
      </c>
      <c r="D97" s="168">
        <v>75460</v>
      </c>
      <c r="E97" s="304">
        <f t="shared" si="2"/>
        <v>11464561</v>
      </c>
    </row>
    <row r="98" spans="1:5" ht="12" customHeight="1">
      <c r="A98" s="12" t="s">
        <v>65</v>
      </c>
      <c r="B98" s="6" t="s">
        <v>82</v>
      </c>
      <c r="C98" s="170">
        <v>11982100</v>
      </c>
      <c r="D98" s="170">
        <v>1975374</v>
      </c>
      <c r="E98" s="305">
        <f t="shared" si="2"/>
        <v>13957474</v>
      </c>
    </row>
    <row r="99" spans="1:5" ht="12" customHeight="1">
      <c r="A99" s="12" t="s">
        <v>66</v>
      </c>
      <c r="B99" s="9" t="s">
        <v>109</v>
      </c>
      <c r="C99" s="170"/>
      <c r="D99" s="170"/>
      <c r="E99" s="305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5">
        <f t="shared" si="2"/>
        <v>0</v>
      </c>
    </row>
    <row r="101" spans="1:5" ht="12" customHeight="1">
      <c r="A101" s="12" t="s">
        <v>67</v>
      </c>
      <c r="B101" s="6" t="s">
        <v>334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246</v>
      </c>
      <c r="C104" s="170"/>
      <c r="D104" s="170"/>
      <c r="E104" s="305">
        <f t="shared" si="2"/>
        <v>0</v>
      </c>
    </row>
    <row r="105" spans="1:5" ht="21.75" customHeight="1">
      <c r="A105" s="12" t="s">
        <v>77</v>
      </c>
      <c r="B105" s="68" t="s">
        <v>247</v>
      </c>
      <c r="C105" s="170"/>
      <c r="D105" s="170"/>
      <c r="E105" s="305">
        <f t="shared" si="2"/>
        <v>0</v>
      </c>
    </row>
    <row r="106" spans="1:5" ht="22.5" customHeight="1">
      <c r="A106" s="12" t="s">
        <v>78</v>
      </c>
      <c r="B106" s="68" t="s">
        <v>248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249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250</v>
      </c>
      <c r="C108" s="170"/>
      <c r="D108" s="170"/>
      <c r="E108" s="305">
        <f t="shared" si="2"/>
        <v>0</v>
      </c>
    </row>
    <row r="109" spans="1:5" ht="20.25" customHeight="1">
      <c r="A109" s="12" t="s">
        <v>244</v>
      </c>
      <c r="B109" s="68" t="s">
        <v>251</v>
      </c>
      <c r="C109" s="170"/>
      <c r="D109" s="170"/>
      <c r="E109" s="305">
        <f t="shared" si="2"/>
        <v>0</v>
      </c>
    </row>
    <row r="110" spans="1:5" ht="12" customHeight="1">
      <c r="A110" s="11" t="s">
        <v>245</v>
      </c>
      <c r="B110" s="69" t="s">
        <v>252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253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254</v>
      </c>
      <c r="C112" s="170"/>
      <c r="D112" s="170"/>
      <c r="E112" s="305">
        <f t="shared" si="2"/>
        <v>0</v>
      </c>
    </row>
    <row r="113" spans="1:5" ht="12" customHeight="1">
      <c r="A113" s="12" t="s">
        <v>335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336</v>
      </c>
      <c r="B114" s="6" t="s">
        <v>338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337</v>
      </c>
      <c r="B115" s="236" t="s">
        <v>339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255</v>
      </c>
      <c r="C116" s="246">
        <f>+C117+C119+C121</f>
        <v>1079500</v>
      </c>
      <c r="D116" s="167">
        <f>+D117+D119+D121</f>
        <v>0</v>
      </c>
      <c r="E116" s="241">
        <f>+E117+E119+E121</f>
        <v>1079500</v>
      </c>
    </row>
    <row r="117" spans="1:5" ht="12" customHeight="1">
      <c r="A117" s="13" t="s">
        <v>69</v>
      </c>
      <c r="B117" s="6" t="s">
        <v>126</v>
      </c>
      <c r="C117" s="169">
        <v>1079500</v>
      </c>
      <c r="D117" s="256"/>
      <c r="E117" s="211">
        <f t="shared" si="2"/>
        <v>1079500</v>
      </c>
    </row>
    <row r="118" spans="1:5" ht="12" customHeight="1">
      <c r="A118" s="13" t="s">
        <v>70</v>
      </c>
      <c r="B118" s="10" t="s">
        <v>259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260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128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322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265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248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264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263</v>
      </c>
      <c r="C126" s="168"/>
      <c r="D126" s="257"/>
      <c r="E126" s="304">
        <f t="shared" si="2"/>
        <v>0</v>
      </c>
    </row>
    <row r="127" spans="1:5" ht="12" customHeight="1">
      <c r="A127" s="13" t="s">
        <v>256</v>
      </c>
      <c r="B127" s="68" t="s">
        <v>251</v>
      </c>
      <c r="C127" s="168"/>
      <c r="D127" s="257"/>
      <c r="E127" s="304">
        <f t="shared" si="2"/>
        <v>0</v>
      </c>
    </row>
    <row r="128" spans="1:5" ht="12" customHeight="1">
      <c r="A128" s="13" t="s">
        <v>257</v>
      </c>
      <c r="B128" s="68" t="s">
        <v>262</v>
      </c>
      <c r="C128" s="168"/>
      <c r="D128" s="257"/>
      <c r="E128" s="304">
        <f t="shared" si="2"/>
        <v>0</v>
      </c>
    </row>
    <row r="129" spans="1:5" ht="23.25" thickBot="1">
      <c r="A129" s="11" t="s">
        <v>258</v>
      </c>
      <c r="B129" s="68" t="s">
        <v>261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69482901</v>
      </c>
      <c r="D130" s="255">
        <f>+D95+D116</f>
        <v>2429877</v>
      </c>
      <c r="E130" s="103">
        <f>+E95+E116</f>
        <v>71912778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160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161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162</v>
      </c>
      <c r="B134" s="10" t="s">
        <v>350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351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267</v>
      </c>
      <c r="C144" s="168"/>
      <c r="D144" s="257"/>
      <c r="E144" s="304">
        <f t="shared" si="3"/>
        <v>0</v>
      </c>
    </row>
    <row r="145" spans="1:5" ht="12" customHeight="1">
      <c r="A145" s="13" t="s">
        <v>180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192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193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69482901</v>
      </c>
      <c r="D156" s="262">
        <f>+D130+D155</f>
        <v>2429877</v>
      </c>
      <c r="E156" s="243">
        <f>+E130+E155</f>
        <v>71912778</v>
      </c>
    </row>
    <row r="157" ht="7.5" customHeight="1"/>
    <row r="158" spans="1:5" ht="15.75">
      <c r="A158" s="349" t="s">
        <v>268</v>
      </c>
      <c r="B158" s="349"/>
      <c r="C158" s="349"/>
      <c r="D158" s="349"/>
      <c r="E158" s="349"/>
    </row>
    <row r="159" spans="1:5" ht="15" customHeight="1" thickBot="1">
      <c r="A159" s="351" t="s">
        <v>88</v>
      </c>
      <c r="B159" s="351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-56943201</v>
      </c>
      <c r="D160" s="167">
        <f>+D63-D130</f>
        <v>-2429877</v>
      </c>
      <c r="E160" s="103">
        <f>+E63-E130</f>
        <v>-59373078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0</v>
      </c>
      <c r="D161" s="167">
        <f>+D87-D155</f>
        <v>1975374</v>
      </c>
      <c r="E161" s="103">
        <f>+E87-E155</f>
        <v>1975374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1">
      <selection activeCell="H11" sqref="H11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92</v>
      </c>
      <c r="C1" s="117"/>
      <c r="D1" s="117"/>
      <c r="E1" s="117"/>
      <c r="F1" s="117"/>
      <c r="G1" s="117"/>
      <c r="H1" s="117"/>
      <c r="I1" s="117"/>
      <c r="J1" s="359" t="s">
        <v>416</v>
      </c>
    </row>
    <row r="2" spans="7:10" ht="14.25" thickBot="1">
      <c r="G2" s="118"/>
      <c r="H2" s="118"/>
      <c r="I2" s="118" t="str">
        <f>'1.4.sz.mell.'!E2</f>
        <v>Forintban!</v>
      </c>
      <c r="J2" s="359"/>
    </row>
    <row r="3" spans="1:10" ht="18" customHeight="1" thickBot="1">
      <c r="A3" s="357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59"/>
    </row>
    <row r="4" spans="1:10" s="122" customFormat="1" ht="35.25" customHeight="1" thickBot="1">
      <c r="A4" s="358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1. + 2. + 3. sz. módosítás (±)")</f>
        <v>2017. évi 1. + 2. + 3. sz. módosítás (±)</v>
      </c>
      <c r="E4" s="264" t="str">
        <f>+CONCATENATE(LEFT('1.1.sz.mell.'!C3,4),". 12.31. Módisítás után")</f>
        <v>2017. 12.31. Módisítás után</v>
      </c>
      <c r="F4" s="73" t="s">
        <v>44</v>
      </c>
      <c r="G4" s="74" t="str">
        <f>+C4</f>
        <v>2017. évi eredeti előirányzat</v>
      </c>
      <c r="H4" s="74" t="str">
        <f>+D4</f>
        <v>2017. évi 1. + 2. + 3. sz. módosítás (±)</v>
      </c>
      <c r="I4" s="272" t="str">
        <f>+E4</f>
        <v>2017. 12.31. Módisítás után</v>
      </c>
      <c r="J4" s="359"/>
    </row>
    <row r="5" spans="1:10" s="126" customFormat="1" ht="12" customHeight="1" thickBot="1">
      <c r="A5" s="123" t="s">
        <v>379</v>
      </c>
      <c r="B5" s="124" t="s">
        <v>380</v>
      </c>
      <c r="C5" s="125" t="s">
        <v>381</v>
      </c>
      <c r="D5" s="265" t="s">
        <v>383</v>
      </c>
      <c r="E5" s="265" t="s">
        <v>485</v>
      </c>
      <c r="F5" s="124" t="s">
        <v>417</v>
      </c>
      <c r="G5" s="125" t="s">
        <v>385</v>
      </c>
      <c r="H5" s="125" t="s">
        <v>386</v>
      </c>
      <c r="I5" s="339" t="s">
        <v>486</v>
      </c>
      <c r="J5" s="359"/>
    </row>
    <row r="6" spans="1:10" ht="12.75" customHeight="1">
      <c r="A6" s="127" t="s">
        <v>7</v>
      </c>
      <c r="B6" s="128" t="s">
        <v>269</v>
      </c>
      <c r="C6" s="110">
        <v>264562625</v>
      </c>
      <c r="D6" s="110">
        <v>5307317</v>
      </c>
      <c r="E6" s="313">
        <f>C6+D6</f>
        <v>269869942</v>
      </c>
      <c r="F6" s="128" t="s">
        <v>45</v>
      </c>
      <c r="G6" s="110">
        <v>165866387</v>
      </c>
      <c r="H6" s="110">
        <v>89582324</v>
      </c>
      <c r="I6" s="317">
        <f>G6+H6</f>
        <v>255448711</v>
      </c>
      <c r="J6" s="359"/>
    </row>
    <row r="7" spans="1:10" ht="12.75" customHeight="1">
      <c r="A7" s="129" t="s">
        <v>8</v>
      </c>
      <c r="B7" s="130" t="s">
        <v>270</v>
      </c>
      <c r="C7" s="111">
        <v>63361548</v>
      </c>
      <c r="D7" s="111">
        <v>111228340</v>
      </c>
      <c r="E7" s="313">
        <f aca="true" t="shared" si="0" ref="E7:E16">C7+D7</f>
        <v>174589888</v>
      </c>
      <c r="F7" s="130" t="s">
        <v>108</v>
      </c>
      <c r="G7" s="111">
        <v>35858944</v>
      </c>
      <c r="H7" s="111">
        <v>10262117</v>
      </c>
      <c r="I7" s="317">
        <f aca="true" t="shared" si="1" ref="I7:I17">G7+H7</f>
        <v>46121061</v>
      </c>
      <c r="J7" s="359"/>
    </row>
    <row r="8" spans="1:10" ht="12.75" customHeight="1">
      <c r="A8" s="129" t="s">
        <v>9</v>
      </c>
      <c r="B8" s="130" t="s">
        <v>291</v>
      </c>
      <c r="C8" s="111"/>
      <c r="D8" s="111"/>
      <c r="E8" s="313">
        <f t="shared" si="0"/>
        <v>0</v>
      </c>
      <c r="F8" s="130" t="s">
        <v>131</v>
      </c>
      <c r="G8" s="111">
        <v>124490443</v>
      </c>
      <c r="H8" s="111">
        <v>67580933</v>
      </c>
      <c r="I8" s="317">
        <f t="shared" si="1"/>
        <v>192071376</v>
      </c>
      <c r="J8" s="359"/>
    </row>
    <row r="9" spans="1:10" ht="12.75" customHeight="1">
      <c r="A9" s="129" t="s">
        <v>10</v>
      </c>
      <c r="B9" s="130" t="s">
        <v>99</v>
      </c>
      <c r="C9" s="111">
        <v>21130000</v>
      </c>
      <c r="D9" s="111"/>
      <c r="E9" s="313">
        <f t="shared" si="0"/>
        <v>21130000</v>
      </c>
      <c r="F9" s="130" t="s">
        <v>109</v>
      </c>
      <c r="G9" s="111">
        <v>19253104</v>
      </c>
      <c r="H9" s="111">
        <v>5815050</v>
      </c>
      <c r="I9" s="317">
        <f t="shared" si="1"/>
        <v>25068154</v>
      </c>
      <c r="J9" s="359"/>
    </row>
    <row r="10" spans="1:10" ht="12.75" customHeight="1">
      <c r="A10" s="129" t="s">
        <v>11</v>
      </c>
      <c r="B10" s="131" t="s">
        <v>315</v>
      </c>
      <c r="C10" s="111">
        <v>21881637</v>
      </c>
      <c r="D10" s="111">
        <v>3044905</v>
      </c>
      <c r="E10" s="313">
        <f t="shared" si="0"/>
        <v>24926542</v>
      </c>
      <c r="F10" s="130" t="s">
        <v>110</v>
      </c>
      <c r="G10" s="111">
        <v>15251000</v>
      </c>
      <c r="H10" s="111">
        <v>4963347</v>
      </c>
      <c r="I10" s="317">
        <f t="shared" si="1"/>
        <v>20214347</v>
      </c>
      <c r="J10" s="359"/>
    </row>
    <row r="11" spans="1:10" ht="12.75" customHeight="1">
      <c r="A11" s="129" t="s">
        <v>12</v>
      </c>
      <c r="B11" s="130" t="s">
        <v>271</v>
      </c>
      <c r="C11" s="112">
        <v>240000</v>
      </c>
      <c r="D11" s="112"/>
      <c r="E11" s="313">
        <f t="shared" si="0"/>
        <v>240000</v>
      </c>
      <c r="F11" s="130" t="s">
        <v>37</v>
      </c>
      <c r="G11" s="111">
        <v>400000</v>
      </c>
      <c r="H11" s="111"/>
      <c r="I11" s="317">
        <f t="shared" si="1"/>
        <v>400000</v>
      </c>
      <c r="J11" s="359"/>
    </row>
    <row r="12" spans="1:10" ht="12.75" customHeight="1">
      <c r="A12" s="129" t="s">
        <v>13</v>
      </c>
      <c r="B12" s="130" t="s">
        <v>373</v>
      </c>
      <c r="C12" s="111"/>
      <c r="D12" s="111"/>
      <c r="E12" s="313">
        <f t="shared" si="0"/>
        <v>0</v>
      </c>
      <c r="F12" s="30"/>
      <c r="G12" s="111"/>
      <c r="H12" s="111"/>
      <c r="I12" s="317">
        <f t="shared" si="1"/>
        <v>0</v>
      </c>
      <c r="J12" s="359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30"/>
      <c r="G13" s="111"/>
      <c r="H13" s="111"/>
      <c r="I13" s="317">
        <f t="shared" si="1"/>
        <v>0</v>
      </c>
      <c r="J13" s="359"/>
    </row>
    <row r="14" spans="1:10" ht="12.75" customHeight="1">
      <c r="A14" s="129" t="s">
        <v>15</v>
      </c>
      <c r="B14" s="193"/>
      <c r="C14" s="112"/>
      <c r="D14" s="112"/>
      <c r="E14" s="313">
        <f t="shared" si="0"/>
        <v>0</v>
      </c>
      <c r="F14" s="30"/>
      <c r="G14" s="111"/>
      <c r="H14" s="111"/>
      <c r="I14" s="317">
        <f t="shared" si="1"/>
        <v>0</v>
      </c>
      <c r="J14" s="359"/>
    </row>
    <row r="15" spans="1:10" ht="12.75" customHeight="1">
      <c r="A15" s="129" t="s">
        <v>16</v>
      </c>
      <c r="B15" s="30"/>
      <c r="C15" s="111"/>
      <c r="D15" s="111"/>
      <c r="E15" s="313">
        <f t="shared" si="0"/>
        <v>0</v>
      </c>
      <c r="F15" s="30"/>
      <c r="G15" s="111"/>
      <c r="H15" s="111"/>
      <c r="I15" s="317">
        <f t="shared" si="1"/>
        <v>0</v>
      </c>
      <c r="J15" s="359"/>
    </row>
    <row r="16" spans="1:10" ht="12.75" customHeight="1">
      <c r="A16" s="129" t="s">
        <v>17</v>
      </c>
      <c r="B16" s="30"/>
      <c r="C16" s="111"/>
      <c r="D16" s="111"/>
      <c r="E16" s="313">
        <f t="shared" si="0"/>
        <v>0</v>
      </c>
      <c r="F16" s="30"/>
      <c r="G16" s="111"/>
      <c r="H16" s="111"/>
      <c r="I16" s="317">
        <f t="shared" si="1"/>
        <v>0</v>
      </c>
      <c r="J16" s="359"/>
    </row>
    <row r="17" spans="1:10" ht="12.75" customHeight="1" thickBot="1">
      <c r="A17" s="129" t="s">
        <v>18</v>
      </c>
      <c r="B17" s="38"/>
      <c r="C17" s="113"/>
      <c r="D17" s="113"/>
      <c r="E17" s="314"/>
      <c r="F17" s="30"/>
      <c r="G17" s="113"/>
      <c r="H17" s="113"/>
      <c r="I17" s="317">
        <f t="shared" si="1"/>
        <v>0</v>
      </c>
      <c r="J17" s="359"/>
    </row>
    <row r="18" spans="1:10" ht="21.75" thickBot="1">
      <c r="A18" s="132" t="s">
        <v>19</v>
      </c>
      <c r="B18" s="62" t="s">
        <v>374</v>
      </c>
      <c r="C18" s="114">
        <f>SUM(C6:C17)</f>
        <v>371175810</v>
      </c>
      <c r="D18" s="114">
        <f>SUM(D6:D17)</f>
        <v>119580562</v>
      </c>
      <c r="E18" s="114">
        <f>SUM(E6:E17)</f>
        <v>490756372</v>
      </c>
      <c r="F18" s="62" t="s">
        <v>277</v>
      </c>
      <c r="G18" s="114">
        <f>SUM(G6:G17)</f>
        <v>361119878</v>
      </c>
      <c r="H18" s="114">
        <f>SUM(H6:H17)</f>
        <v>178203771</v>
      </c>
      <c r="I18" s="148">
        <f>SUM(I6:I17)</f>
        <v>539323649</v>
      </c>
      <c r="J18" s="359"/>
    </row>
    <row r="19" spans="1:10" ht="12.75" customHeight="1">
      <c r="A19" s="133" t="s">
        <v>20</v>
      </c>
      <c r="B19" s="134" t="s">
        <v>274</v>
      </c>
      <c r="C19" s="238">
        <f>+C20+C21+C22+C23</f>
        <v>0</v>
      </c>
      <c r="D19" s="238">
        <f>+D20+D21+D22+D23</f>
        <v>21933874</v>
      </c>
      <c r="E19" s="238">
        <f>+E20+E21+E22+E23</f>
        <v>21933874</v>
      </c>
      <c r="F19" s="135" t="s">
        <v>116</v>
      </c>
      <c r="G19" s="115"/>
      <c r="H19" s="115"/>
      <c r="I19" s="318">
        <f>G19+H19</f>
        <v>0</v>
      </c>
      <c r="J19" s="359"/>
    </row>
    <row r="20" spans="1:10" ht="12.75" customHeight="1">
      <c r="A20" s="136" t="s">
        <v>21</v>
      </c>
      <c r="B20" s="135" t="s">
        <v>124</v>
      </c>
      <c r="C20" s="51"/>
      <c r="D20" s="51">
        <v>21933874</v>
      </c>
      <c r="E20" s="315">
        <f>C20+D20</f>
        <v>21933874</v>
      </c>
      <c r="F20" s="135" t="s">
        <v>276</v>
      </c>
      <c r="G20" s="51"/>
      <c r="H20" s="51"/>
      <c r="I20" s="319">
        <f aca="true" t="shared" si="2" ref="I20:I28">G20+H20</f>
        <v>0</v>
      </c>
      <c r="J20" s="359"/>
    </row>
    <row r="21" spans="1:10" ht="12.75" customHeight="1">
      <c r="A21" s="136" t="s">
        <v>22</v>
      </c>
      <c r="B21" s="135" t="s">
        <v>125</v>
      </c>
      <c r="C21" s="51"/>
      <c r="D21" s="51"/>
      <c r="E21" s="315">
        <f>C21+D21</f>
        <v>0</v>
      </c>
      <c r="F21" s="135" t="s">
        <v>90</v>
      </c>
      <c r="G21" s="51"/>
      <c r="H21" s="51"/>
      <c r="I21" s="319">
        <f t="shared" si="2"/>
        <v>0</v>
      </c>
      <c r="J21" s="359"/>
    </row>
    <row r="22" spans="1:10" ht="12.75" customHeight="1">
      <c r="A22" s="136" t="s">
        <v>23</v>
      </c>
      <c r="B22" s="135" t="s">
        <v>129</v>
      </c>
      <c r="C22" s="51"/>
      <c r="D22" s="51"/>
      <c r="E22" s="315">
        <f>C22+D22</f>
        <v>0</v>
      </c>
      <c r="F22" s="135" t="s">
        <v>91</v>
      </c>
      <c r="G22" s="51"/>
      <c r="H22" s="51"/>
      <c r="I22" s="319">
        <f t="shared" si="2"/>
        <v>0</v>
      </c>
      <c r="J22" s="359"/>
    </row>
    <row r="23" spans="1:10" ht="12.75" customHeight="1">
      <c r="A23" s="136" t="s">
        <v>24</v>
      </c>
      <c r="B23" s="135" t="s">
        <v>130</v>
      </c>
      <c r="C23" s="51"/>
      <c r="D23" s="51"/>
      <c r="E23" s="315">
        <f>C23+D23</f>
        <v>0</v>
      </c>
      <c r="F23" s="134" t="s">
        <v>132</v>
      </c>
      <c r="G23" s="51"/>
      <c r="H23" s="51"/>
      <c r="I23" s="319">
        <f t="shared" si="2"/>
        <v>0</v>
      </c>
      <c r="J23" s="359"/>
    </row>
    <row r="24" spans="1:10" ht="12.75" customHeight="1">
      <c r="A24" s="136" t="s">
        <v>25</v>
      </c>
      <c r="B24" s="135" t="s">
        <v>275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117</v>
      </c>
      <c r="G24" s="51"/>
      <c r="H24" s="51"/>
      <c r="I24" s="319">
        <f t="shared" si="2"/>
        <v>0</v>
      </c>
      <c r="J24" s="359"/>
    </row>
    <row r="25" spans="1:10" ht="12.75" customHeight="1">
      <c r="A25" s="133" t="s">
        <v>26</v>
      </c>
      <c r="B25" s="134" t="s">
        <v>272</v>
      </c>
      <c r="C25" s="115"/>
      <c r="D25" s="115"/>
      <c r="E25" s="316">
        <f>C25+D25</f>
        <v>0</v>
      </c>
      <c r="F25" s="128" t="s">
        <v>356</v>
      </c>
      <c r="G25" s="115"/>
      <c r="H25" s="115"/>
      <c r="I25" s="318">
        <f t="shared" si="2"/>
        <v>0</v>
      </c>
      <c r="J25" s="359"/>
    </row>
    <row r="26" spans="1:10" ht="12.75" customHeight="1">
      <c r="A26" s="136" t="s">
        <v>27</v>
      </c>
      <c r="B26" s="135" t="s">
        <v>273</v>
      </c>
      <c r="C26" s="51"/>
      <c r="D26" s="51"/>
      <c r="E26" s="315">
        <f>C26+D26</f>
        <v>0</v>
      </c>
      <c r="F26" s="130" t="s">
        <v>362</v>
      </c>
      <c r="G26" s="51"/>
      <c r="H26" s="51"/>
      <c r="I26" s="319">
        <f t="shared" si="2"/>
        <v>0</v>
      </c>
      <c r="J26" s="359"/>
    </row>
    <row r="27" spans="1:10" ht="12.75" customHeight="1">
      <c r="A27" s="129" t="s">
        <v>28</v>
      </c>
      <c r="B27" s="135" t="s">
        <v>471</v>
      </c>
      <c r="C27" s="51"/>
      <c r="D27" s="51"/>
      <c r="E27" s="315">
        <f>C27+D27</f>
        <v>0</v>
      </c>
      <c r="F27" s="130" t="s">
        <v>363</v>
      </c>
      <c r="G27" s="51"/>
      <c r="H27" s="51"/>
      <c r="I27" s="319">
        <f t="shared" si="2"/>
        <v>0</v>
      </c>
      <c r="J27" s="359"/>
    </row>
    <row r="28" spans="1:10" ht="12.75" customHeight="1" thickBot="1">
      <c r="A28" s="163" t="s">
        <v>29</v>
      </c>
      <c r="B28" s="134" t="s">
        <v>230</v>
      </c>
      <c r="C28" s="115"/>
      <c r="D28" s="115"/>
      <c r="E28" s="316">
        <f>C28+D28</f>
        <v>0</v>
      </c>
      <c r="F28" s="195"/>
      <c r="G28" s="115"/>
      <c r="H28" s="115"/>
      <c r="I28" s="318">
        <f t="shared" si="2"/>
        <v>0</v>
      </c>
      <c r="J28" s="359"/>
    </row>
    <row r="29" spans="1:10" ht="24" customHeight="1" thickBot="1">
      <c r="A29" s="132" t="s">
        <v>30</v>
      </c>
      <c r="B29" s="62" t="s">
        <v>375</v>
      </c>
      <c r="C29" s="114">
        <f>+C19+C24+C27+C28</f>
        <v>0</v>
      </c>
      <c r="D29" s="114">
        <f>+D19+D24+D27+D28</f>
        <v>21933874</v>
      </c>
      <c r="E29" s="268">
        <f>+E19+E24+E27+E28</f>
        <v>21933874</v>
      </c>
      <c r="F29" s="62" t="s">
        <v>377</v>
      </c>
      <c r="G29" s="114">
        <f>SUM(G19:G28)</f>
        <v>0</v>
      </c>
      <c r="H29" s="114">
        <f>SUM(H19:H28)</f>
        <v>0</v>
      </c>
      <c r="I29" s="148">
        <f>SUM(I19:I28)</f>
        <v>0</v>
      </c>
      <c r="J29" s="359"/>
    </row>
    <row r="30" spans="1:10" ht="13.5" thickBot="1">
      <c r="A30" s="132" t="s">
        <v>31</v>
      </c>
      <c r="B30" s="138" t="s">
        <v>376</v>
      </c>
      <c r="C30" s="340">
        <f>+C18+C29</f>
        <v>371175810</v>
      </c>
      <c r="D30" s="340">
        <f>+D18+D29</f>
        <v>141514436</v>
      </c>
      <c r="E30" s="341">
        <f>+E18+E29</f>
        <v>512690246</v>
      </c>
      <c r="F30" s="138" t="s">
        <v>378</v>
      </c>
      <c r="G30" s="340">
        <f>+G18+G29</f>
        <v>361119878</v>
      </c>
      <c r="H30" s="340">
        <f>+H18+H29</f>
        <v>178203771</v>
      </c>
      <c r="I30" s="341">
        <f>+I18+I29</f>
        <v>539323649</v>
      </c>
      <c r="J30" s="359"/>
    </row>
    <row r="31" spans="1:10" ht="13.5" thickBot="1">
      <c r="A31" s="132" t="s">
        <v>32</v>
      </c>
      <c r="B31" s="138" t="s">
        <v>94</v>
      </c>
      <c r="C31" s="340" t="str">
        <f>IF(C18-G18&lt;0,G18-C18,"-")</f>
        <v>-</v>
      </c>
      <c r="D31" s="340">
        <f>IF(D18-H18&lt;0,H18-D18,"-")</f>
        <v>58623209</v>
      </c>
      <c r="E31" s="341">
        <f>IF(E18-I18&lt;0,I18-E18,"-")</f>
        <v>48567277</v>
      </c>
      <c r="F31" s="138" t="s">
        <v>95</v>
      </c>
      <c r="G31" s="340">
        <f>IF(C18-G18&gt;0,C18-G18,"-")</f>
        <v>10055932</v>
      </c>
      <c r="H31" s="340" t="str">
        <f>IF(D18-H18&gt;0,D18-H18,"-")</f>
        <v>-</v>
      </c>
      <c r="I31" s="341" t="str">
        <f>IF(E18-I18&gt;0,E18-I18,"-")</f>
        <v>-</v>
      </c>
      <c r="J31" s="359"/>
    </row>
    <row r="32" spans="1:10" ht="13.5" thickBot="1">
      <c r="A32" s="132" t="s">
        <v>33</v>
      </c>
      <c r="B32" s="138" t="s">
        <v>494</v>
      </c>
      <c r="C32" s="340" t="str">
        <f>IF(C30-G30&lt;0,G30-C30,"-")</f>
        <v>-</v>
      </c>
      <c r="D32" s="340">
        <f>IF(D30-H30&lt;0,H30-D30,"-")</f>
        <v>36689335</v>
      </c>
      <c r="E32" s="340">
        <f>IF(E30-I30&lt;0,I30-E30,"-")</f>
        <v>26633403</v>
      </c>
      <c r="F32" s="138" t="s">
        <v>495</v>
      </c>
      <c r="G32" s="340">
        <f>IF(C30-G30&gt;0,C30-G30,"-")</f>
        <v>10055932</v>
      </c>
      <c r="H32" s="340" t="str">
        <f>IF(D30-H30&gt;0,D30-H30,"-")</f>
        <v>-</v>
      </c>
      <c r="I32" s="342" t="str">
        <f>IF(E30-I30&gt;0,E30-I30,"-")</f>
        <v>-</v>
      </c>
      <c r="J32" s="359"/>
    </row>
    <row r="33" spans="2:6" ht="18.75">
      <c r="B33" s="360"/>
      <c r="C33" s="360"/>
      <c r="D33" s="360"/>
      <c r="E33" s="360"/>
      <c r="F33" s="360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H9" sqref="H9"/>
    </sheetView>
  </sheetViews>
  <sheetFormatPr defaultColWidth="9.00390625" defaultRowHeight="12.75"/>
  <cols>
    <col min="1" max="1" width="6.875" style="36" customWidth="1"/>
    <col min="2" max="2" width="49.875" style="72" customWidth="1"/>
    <col min="3" max="3" width="15.125" style="36" customWidth="1"/>
    <col min="4" max="5" width="15.50390625" style="36" customWidth="1"/>
    <col min="6" max="6" width="47.003906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93</v>
      </c>
      <c r="C1" s="117"/>
      <c r="D1" s="117"/>
      <c r="E1" s="117"/>
      <c r="F1" s="117"/>
      <c r="G1" s="117"/>
      <c r="H1" s="117"/>
      <c r="I1" s="117"/>
      <c r="J1" s="359" t="s">
        <v>418</v>
      </c>
    </row>
    <row r="2" spans="7:10" ht="14.25" thickBot="1">
      <c r="G2" s="118"/>
      <c r="H2" s="118"/>
      <c r="I2" s="118" t="str">
        <f>'2.1.sz.mell  '!I2</f>
        <v>Forintban!</v>
      </c>
      <c r="J2" s="359"/>
    </row>
    <row r="3" spans="1:10" ht="13.5" customHeight="1" thickBot="1">
      <c r="A3" s="357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59"/>
    </row>
    <row r="4" spans="1:10" s="122" customFormat="1" ht="36.75" thickBot="1">
      <c r="A4" s="358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1. + 2. + 3. sz. módosítás (±)")</f>
        <v>2017. évi 1. + 2. + 3. sz. módosítás (±)</v>
      </c>
      <c r="E4" s="264" t="str">
        <f>+CONCATENATE(LEFT('1.1.sz.mell.'!C3,4),". 12.31. Módosítás után")</f>
        <v>2017. 12.31. Módosítás után</v>
      </c>
      <c r="F4" s="73" t="s">
        <v>44</v>
      </c>
      <c r="G4" s="74" t="str">
        <f>+C4</f>
        <v>2017. évi eredeti előirányzat</v>
      </c>
      <c r="H4" s="74" t="str">
        <f>+D4</f>
        <v>2017. évi 1. + 2. + 3. sz. módosítás (±)</v>
      </c>
      <c r="I4" s="272" t="str">
        <f>+E4</f>
        <v>2017. 12.31. Módosítás után</v>
      </c>
      <c r="J4" s="359"/>
    </row>
    <row r="5" spans="1:10" s="122" customFormat="1" ht="13.5" thickBot="1">
      <c r="A5" s="123" t="s">
        <v>379</v>
      </c>
      <c r="B5" s="124" t="s">
        <v>380</v>
      </c>
      <c r="C5" s="125" t="s">
        <v>381</v>
      </c>
      <c r="D5" s="265" t="s">
        <v>383</v>
      </c>
      <c r="E5" s="265" t="s">
        <v>485</v>
      </c>
      <c r="F5" s="124" t="s">
        <v>417</v>
      </c>
      <c r="G5" s="125" t="s">
        <v>385</v>
      </c>
      <c r="H5" s="125" t="s">
        <v>386</v>
      </c>
      <c r="I5" s="339" t="s">
        <v>486</v>
      </c>
      <c r="J5" s="359"/>
    </row>
    <row r="6" spans="1:10" ht="12.75" customHeight="1">
      <c r="A6" s="127" t="s">
        <v>7</v>
      </c>
      <c r="B6" s="128" t="s">
        <v>278</v>
      </c>
      <c r="C6" s="110"/>
      <c r="D6" s="110">
        <v>857440414</v>
      </c>
      <c r="E6" s="313">
        <f>C6+D6</f>
        <v>857440414</v>
      </c>
      <c r="F6" s="128" t="s">
        <v>126</v>
      </c>
      <c r="G6" s="110">
        <v>165757579</v>
      </c>
      <c r="H6" s="275">
        <v>693067329</v>
      </c>
      <c r="I6" s="320">
        <f>G6+H6</f>
        <v>858824908</v>
      </c>
      <c r="J6" s="359"/>
    </row>
    <row r="7" spans="1:10" ht="12.75">
      <c r="A7" s="129" t="s">
        <v>8</v>
      </c>
      <c r="B7" s="130" t="s">
        <v>279</v>
      </c>
      <c r="C7" s="111"/>
      <c r="D7" s="111">
        <v>791678225</v>
      </c>
      <c r="E7" s="313">
        <f aca="true" t="shared" si="0" ref="E7:E16">C7+D7</f>
        <v>791678225</v>
      </c>
      <c r="F7" s="130" t="s">
        <v>284</v>
      </c>
      <c r="G7" s="111">
        <v>3300000</v>
      </c>
      <c r="H7" s="111">
        <v>641051108</v>
      </c>
      <c r="I7" s="321">
        <f aca="true" t="shared" si="1" ref="I7:I29">G7+H7</f>
        <v>644351108</v>
      </c>
      <c r="J7" s="359"/>
    </row>
    <row r="8" spans="1:10" ht="12.75" customHeight="1">
      <c r="A8" s="129" t="s">
        <v>9</v>
      </c>
      <c r="B8" s="130" t="s">
        <v>3</v>
      </c>
      <c r="C8" s="111"/>
      <c r="D8" s="111"/>
      <c r="E8" s="313">
        <f t="shared" si="0"/>
        <v>0</v>
      </c>
      <c r="F8" s="130" t="s">
        <v>112</v>
      </c>
      <c r="G8" s="111">
        <v>44298353</v>
      </c>
      <c r="H8" s="111">
        <v>157155877</v>
      </c>
      <c r="I8" s="321">
        <f t="shared" si="1"/>
        <v>201454230</v>
      </c>
      <c r="J8" s="359"/>
    </row>
    <row r="9" spans="1:10" ht="12.75" customHeight="1">
      <c r="A9" s="129" t="s">
        <v>10</v>
      </c>
      <c r="B9" s="130" t="s">
        <v>280</v>
      </c>
      <c r="C9" s="111"/>
      <c r="D9" s="111"/>
      <c r="E9" s="313">
        <f t="shared" si="0"/>
        <v>0</v>
      </c>
      <c r="F9" s="130" t="s">
        <v>285</v>
      </c>
      <c r="G9" s="111"/>
      <c r="H9" s="111">
        <v>110892877</v>
      </c>
      <c r="I9" s="321">
        <f t="shared" si="1"/>
        <v>110892877</v>
      </c>
      <c r="J9" s="359"/>
    </row>
    <row r="10" spans="1:10" ht="12.75" customHeight="1">
      <c r="A10" s="129" t="s">
        <v>11</v>
      </c>
      <c r="B10" s="130" t="s">
        <v>281</v>
      </c>
      <c r="C10" s="111"/>
      <c r="D10" s="111"/>
      <c r="E10" s="313">
        <f t="shared" si="0"/>
        <v>0</v>
      </c>
      <c r="F10" s="130" t="s">
        <v>128</v>
      </c>
      <c r="G10" s="111"/>
      <c r="H10" s="111"/>
      <c r="I10" s="321">
        <f t="shared" si="1"/>
        <v>0</v>
      </c>
      <c r="J10" s="359"/>
    </row>
    <row r="11" spans="1:10" ht="12.75" customHeight="1">
      <c r="A11" s="129" t="s">
        <v>12</v>
      </c>
      <c r="B11" s="130" t="s">
        <v>282</v>
      </c>
      <c r="C11" s="112"/>
      <c r="D11" s="112"/>
      <c r="E11" s="313">
        <f t="shared" si="0"/>
        <v>0</v>
      </c>
      <c r="F11" s="196"/>
      <c r="G11" s="111"/>
      <c r="H11" s="111"/>
      <c r="I11" s="321">
        <f t="shared" si="1"/>
        <v>0</v>
      </c>
      <c r="J11" s="359"/>
    </row>
    <row r="12" spans="1:10" ht="12.75" customHeight="1">
      <c r="A12" s="129" t="s">
        <v>13</v>
      </c>
      <c r="B12" s="30"/>
      <c r="C12" s="111"/>
      <c r="D12" s="111"/>
      <c r="E12" s="313">
        <f t="shared" si="0"/>
        <v>0</v>
      </c>
      <c r="F12" s="196"/>
      <c r="G12" s="111"/>
      <c r="H12" s="111"/>
      <c r="I12" s="321">
        <f t="shared" si="1"/>
        <v>0</v>
      </c>
      <c r="J12" s="359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197"/>
      <c r="G13" s="111"/>
      <c r="H13" s="111"/>
      <c r="I13" s="321">
        <f t="shared" si="1"/>
        <v>0</v>
      </c>
      <c r="J13" s="359"/>
    </row>
    <row r="14" spans="1:10" ht="12.75" customHeight="1">
      <c r="A14" s="129" t="s">
        <v>15</v>
      </c>
      <c r="B14" s="194"/>
      <c r="C14" s="112"/>
      <c r="D14" s="112"/>
      <c r="E14" s="313">
        <f t="shared" si="0"/>
        <v>0</v>
      </c>
      <c r="F14" s="196"/>
      <c r="G14" s="111"/>
      <c r="H14" s="111"/>
      <c r="I14" s="321">
        <f t="shared" si="1"/>
        <v>0</v>
      </c>
      <c r="J14" s="359"/>
    </row>
    <row r="15" spans="1:10" ht="12.75">
      <c r="A15" s="129" t="s">
        <v>16</v>
      </c>
      <c r="B15" s="30"/>
      <c r="C15" s="112"/>
      <c r="D15" s="112"/>
      <c r="E15" s="313">
        <f t="shared" si="0"/>
        <v>0</v>
      </c>
      <c r="F15" s="196"/>
      <c r="G15" s="111"/>
      <c r="H15" s="111"/>
      <c r="I15" s="321">
        <f t="shared" si="1"/>
        <v>0</v>
      </c>
      <c r="J15" s="359"/>
    </row>
    <row r="16" spans="1:10" ht="12.75" customHeight="1" thickBot="1">
      <c r="A16" s="163" t="s">
        <v>17</v>
      </c>
      <c r="B16" s="195"/>
      <c r="C16" s="165"/>
      <c r="D16" s="165"/>
      <c r="E16" s="313">
        <f t="shared" si="0"/>
        <v>0</v>
      </c>
      <c r="F16" s="164" t="s">
        <v>37</v>
      </c>
      <c r="G16" s="273"/>
      <c r="H16" s="273"/>
      <c r="I16" s="322">
        <f t="shared" si="1"/>
        <v>0</v>
      </c>
      <c r="J16" s="359"/>
    </row>
    <row r="17" spans="1:10" ht="15.75" customHeight="1" thickBot="1">
      <c r="A17" s="132" t="s">
        <v>18</v>
      </c>
      <c r="B17" s="62" t="s">
        <v>292</v>
      </c>
      <c r="C17" s="114">
        <f>+C6+C8+C9+C11+C12+C13+C14+C15+C16</f>
        <v>0</v>
      </c>
      <c r="D17" s="114">
        <f>+D6+D8+D9+D11+D12+D13+D14+D15+D16</f>
        <v>857440414</v>
      </c>
      <c r="E17" s="114">
        <f>+E6+E8+E9+E11+E12+E13+E14+E15+E16</f>
        <v>857440414</v>
      </c>
      <c r="F17" s="62" t="s">
        <v>293</v>
      </c>
      <c r="G17" s="114">
        <f>+G6+G8+G10+G11+G12+G13+G14+G15+G16</f>
        <v>210055932</v>
      </c>
      <c r="H17" s="114">
        <f>+H6+H8+H10+H11+H12+H13+H14+H15+H16</f>
        <v>850223206</v>
      </c>
      <c r="I17" s="148">
        <f>+I6+I8+I10+I11+I12+I13+I14+I15+I16</f>
        <v>1060279138</v>
      </c>
      <c r="J17" s="359"/>
    </row>
    <row r="18" spans="1:10" ht="12.75" customHeight="1">
      <c r="A18" s="127" t="s">
        <v>19</v>
      </c>
      <c r="B18" s="140" t="s">
        <v>144</v>
      </c>
      <c r="C18" s="147">
        <f>+C19+C20+C21+C22+C23</f>
        <v>200000000</v>
      </c>
      <c r="D18" s="147">
        <f>+D19+D20+D21+D22+D23</f>
        <v>129472127</v>
      </c>
      <c r="E18" s="147">
        <f>+E19+E20+E21+E22+E23</f>
        <v>329472127</v>
      </c>
      <c r="F18" s="135" t="s">
        <v>116</v>
      </c>
      <c r="G18" s="274"/>
      <c r="H18" s="274">
        <v>100000000</v>
      </c>
      <c r="I18" s="323">
        <f t="shared" si="1"/>
        <v>100000000</v>
      </c>
      <c r="J18" s="359"/>
    </row>
    <row r="19" spans="1:10" ht="12.75" customHeight="1">
      <c r="A19" s="129" t="s">
        <v>20</v>
      </c>
      <c r="B19" s="141" t="s">
        <v>133</v>
      </c>
      <c r="C19" s="51"/>
      <c r="D19" s="51">
        <v>29472127</v>
      </c>
      <c r="E19" s="315">
        <f aca="true" t="shared" si="2" ref="E19:E29">C19+D19</f>
        <v>29472127</v>
      </c>
      <c r="F19" s="135" t="s">
        <v>119</v>
      </c>
      <c r="G19" s="51"/>
      <c r="H19" s="51"/>
      <c r="I19" s="319">
        <f t="shared" si="1"/>
        <v>0</v>
      </c>
      <c r="J19" s="359"/>
    </row>
    <row r="20" spans="1:10" ht="12.75" customHeight="1">
      <c r="A20" s="127" t="s">
        <v>21</v>
      </c>
      <c r="B20" s="141" t="s">
        <v>134</v>
      </c>
      <c r="C20" s="51"/>
      <c r="D20" s="51"/>
      <c r="E20" s="315">
        <f t="shared" si="2"/>
        <v>0</v>
      </c>
      <c r="F20" s="135" t="s">
        <v>90</v>
      </c>
      <c r="G20" s="51"/>
      <c r="H20" s="51"/>
      <c r="I20" s="319">
        <f t="shared" si="1"/>
        <v>0</v>
      </c>
      <c r="J20" s="359"/>
    </row>
    <row r="21" spans="1:10" ht="12.75" customHeight="1">
      <c r="A21" s="129" t="s">
        <v>22</v>
      </c>
      <c r="B21" s="141" t="s">
        <v>135</v>
      </c>
      <c r="C21" s="51">
        <v>200000000</v>
      </c>
      <c r="D21" s="51">
        <v>100000000</v>
      </c>
      <c r="E21" s="315">
        <f t="shared" si="2"/>
        <v>300000000</v>
      </c>
      <c r="F21" s="135" t="s">
        <v>91</v>
      </c>
      <c r="G21" s="51"/>
      <c r="H21" s="51"/>
      <c r="I21" s="319">
        <f t="shared" si="1"/>
        <v>0</v>
      </c>
      <c r="J21" s="359"/>
    </row>
    <row r="22" spans="1:10" ht="12.75" customHeight="1">
      <c r="A22" s="127" t="s">
        <v>23</v>
      </c>
      <c r="B22" s="141" t="s">
        <v>136</v>
      </c>
      <c r="C22" s="51"/>
      <c r="D22" s="51"/>
      <c r="E22" s="315">
        <f t="shared" si="2"/>
        <v>0</v>
      </c>
      <c r="F22" s="134" t="s">
        <v>132</v>
      </c>
      <c r="G22" s="51"/>
      <c r="H22" s="51"/>
      <c r="I22" s="319">
        <f t="shared" si="1"/>
        <v>0</v>
      </c>
      <c r="J22" s="359"/>
    </row>
    <row r="23" spans="1:10" ht="12.75" customHeight="1">
      <c r="A23" s="129" t="s">
        <v>24</v>
      </c>
      <c r="B23" s="142" t="s">
        <v>137</v>
      </c>
      <c r="C23" s="51"/>
      <c r="D23" s="51"/>
      <c r="E23" s="315">
        <f t="shared" si="2"/>
        <v>0</v>
      </c>
      <c r="F23" s="135" t="s">
        <v>120</v>
      </c>
      <c r="G23" s="51"/>
      <c r="H23" s="51"/>
      <c r="I23" s="319">
        <f t="shared" si="1"/>
        <v>0</v>
      </c>
      <c r="J23" s="359"/>
    </row>
    <row r="24" spans="1:10" ht="12.75" customHeight="1">
      <c r="A24" s="127" t="s">
        <v>25</v>
      </c>
      <c r="B24" s="143" t="s">
        <v>138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118</v>
      </c>
      <c r="G24" s="51"/>
      <c r="H24" s="51"/>
      <c r="I24" s="319">
        <f t="shared" si="1"/>
        <v>0</v>
      </c>
      <c r="J24" s="359"/>
    </row>
    <row r="25" spans="1:10" ht="12.75" customHeight="1">
      <c r="A25" s="129" t="s">
        <v>26</v>
      </c>
      <c r="B25" s="142" t="s">
        <v>139</v>
      </c>
      <c r="C25" s="51"/>
      <c r="D25" s="51"/>
      <c r="E25" s="315">
        <f t="shared" si="2"/>
        <v>0</v>
      </c>
      <c r="F25" s="144" t="s">
        <v>286</v>
      </c>
      <c r="G25" s="51"/>
      <c r="H25" s="51"/>
      <c r="I25" s="319">
        <f t="shared" si="1"/>
        <v>0</v>
      </c>
      <c r="J25" s="359"/>
    </row>
    <row r="26" spans="1:10" ht="12.75" customHeight="1">
      <c r="A26" s="127" t="s">
        <v>27</v>
      </c>
      <c r="B26" s="142" t="s">
        <v>140</v>
      </c>
      <c r="C26" s="51"/>
      <c r="D26" s="51"/>
      <c r="E26" s="315">
        <f t="shared" si="2"/>
        <v>0</v>
      </c>
      <c r="F26" s="139"/>
      <c r="G26" s="51"/>
      <c r="H26" s="51"/>
      <c r="I26" s="319">
        <f t="shared" si="1"/>
        <v>0</v>
      </c>
      <c r="J26" s="359"/>
    </row>
    <row r="27" spans="1:10" ht="12.75" customHeight="1">
      <c r="A27" s="129" t="s">
        <v>28</v>
      </c>
      <c r="B27" s="141" t="s">
        <v>141</v>
      </c>
      <c r="C27" s="51"/>
      <c r="D27" s="51"/>
      <c r="E27" s="315">
        <f t="shared" si="2"/>
        <v>0</v>
      </c>
      <c r="F27" s="60"/>
      <c r="G27" s="51"/>
      <c r="H27" s="51"/>
      <c r="I27" s="319">
        <f t="shared" si="1"/>
        <v>0</v>
      </c>
      <c r="J27" s="359"/>
    </row>
    <row r="28" spans="1:10" ht="12.75" customHeight="1">
      <c r="A28" s="127" t="s">
        <v>29</v>
      </c>
      <c r="B28" s="145" t="s">
        <v>142</v>
      </c>
      <c r="C28" s="51"/>
      <c r="D28" s="51"/>
      <c r="E28" s="315">
        <f t="shared" si="2"/>
        <v>0</v>
      </c>
      <c r="F28" s="30"/>
      <c r="G28" s="51"/>
      <c r="H28" s="51"/>
      <c r="I28" s="319">
        <f t="shared" si="1"/>
        <v>0</v>
      </c>
      <c r="J28" s="359"/>
    </row>
    <row r="29" spans="1:10" ht="12.75" customHeight="1" thickBot="1">
      <c r="A29" s="129" t="s">
        <v>30</v>
      </c>
      <c r="B29" s="146" t="s">
        <v>143</v>
      </c>
      <c r="C29" s="51"/>
      <c r="D29" s="51"/>
      <c r="E29" s="315">
        <f t="shared" si="2"/>
        <v>0</v>
      </c>
      <c r="F29" s="60"/>
      <c r="G29" s="51"/>
      <c r="H29" s="51"/>
      <c r="I29" s="319">
        <f t="shared" si="1"/>
        <v>0</v>
      </c>
      <c r="J29" s="359"/>
    </row>
    <row r="30" spans="1:10" ht="34.5" customHeight="1" thickBot="1">
      <c r="A30" s="132" t="s">
        <v>31</v>
      </c>
      <c r="B30" s="62" t="s">
        <v>283</v>
      </c>
      <c r="C30" s="114">
        <f>+C18+C24</f>
        <v>200000000</v>
      </c>
      <c r="D30" s="114">
        <f>+D18+D24</f>
        <v>129472127</v>
      </c>
      <c r="E30" s="114">
        <f>+E18+E24</f>
        <v>329472127</v>
      </c>
      <c r="F30" s="62" t="s">
        <v>287</v>
      </c>
      <c r="G30" s="114">
        <f>SUM(G18:G29)</f>
        <v>0</v>
      </c>
      <c r="H30" s="114">
        <f>SUM(H18:H29)</f>
        <v>100000000</v>
      </c>
      <c r="I30" s="148">
        <f>SUM(I18:I29)</f>
        <v>100000000</v>
      </c>
      <c r="J30" s="359"/>
    </row>
    <row r="31" spans="1:10" ht="13.5" thickBot="1">
      <c r="A31" s="132" t="s">
        <v>32</v>
      </c>
      <c r="B31" s="138" t="s">
        <v>288</v>
      </c>
      <c r="C31" s="340">
        <f>+C17+C30</f>
        <v>200000000</v>
      </c>
      <c r="D31" s="340">
        <f>+D17+D30</f>
        <v>986912541</v>
      </c>
      <c r="E31" s="341">
        <f>+E17+E30</f>
        <v>1186912541</v>
      </c>
      <c r="F31" s="138" t="s">
        <v>289</v>
      </c>
      <c r="G31" s="340">
        <f>+G17+G30</f>
        <v>210055932</v>
      </c>
      <c r="H31" s="340">
        <f>+H17+H30</f>
        <v>950223206</v>
      </c>
      <c r="I31" s="341">
        <f>+I17+I30</f>
        <v>1160279138</v>
      </c>
      <c r="J31" s="359"/>
    </row>
    <row r="32" spans="1:10" ht="13.5" thickBot="1">
      <c r="A32" s="132" t="s">
        <v>33</v>
      </c>
      <c r="B32" s="138" t="s">
        <v>94</v>
      </c>
      <c r="C32" s="340">
        <f>IF(C17-G17&lt;0,G17-C17,"-")</f>
        <v>210055932</v>
      </c>
      <c r="D32" s="340" t="str">
        <f>IF(D17-H17&lt;0,H17-D17,"-")</f>
        <v>-</v>
      </c>
      <c r="E32" s="341">
        <f>IF(E17-I17&lt;0,I17-E17,"-")</f>
        <v>202838724</v>
      </c>
      <c r="F32" s="138" t="s">
        <v>95</v>
      </c>
      <c r="G32" s="340" t="str">
        <f>IF(C17-G17&gt;0,C17-G17,"-")</f>
        <v>-</v>
      </c>
      <c r="H32" s="340">
        <f>IF(D17-H17&gt;0,D17-H17,"-")</f>
        <v>7217208</v>
      </c>
      <c r="I32" s="341" t="str">
        <f>IF(E17-I17&gt;0,E17-I17,"-")</f>
        <v>-</v>
      </c>
      <c r="J32" s="359"/>
    </row>
    <row r="33" spans="1:10" ht="13.5" thickBot="1">
      <c r="A33" s="132" t="s">
        <v>34</v>
      </c>
      <c r="B33" s="138" t="s">
        <v>494</v>
      </c>
      <c r="C33" s="340">
        <f>IF(C31-G31&lt;0,G31-C31,"-")</f>
        <v>10055932</v>
      </c>
      <c r="D33" s="340" t="str">
        <f>IF(D31-H31&lt;0,H31-D31,"-")</f>
        <v>-</v>
      </c>
      <c r="E33" s="340" t="str">
        <f>IF(E31-I31&lt;0,I31-E31,"-")</f>
        <v>-</v>
      </c>
      <c r="F33" s="138" t="s">
        <v>495</v>
      </c>
      <c r="G33" s="340" t="str">
        <f>IF(C31-G31&gt;0,C31-G31,"-")</f>
        <v>-</v>
      </c>
      <c r="H33" s="340">
        <f>IF(D31-H31&gt;0,D31-H31,"-")</f>
        <v>36689335</v>
      </c>
      <c r="I33" s="342">
        <f>IF(E31-I31&gt;0,E31-I31,"-")</f>
        <v>26633403</v>
      </c>
      <c r="J33" s="359"/>
    </row>
  </sheetData>
  <sheetProtection/>
  <mergeCells count="2">
    <mergeCell ref="A3:A4"/>
    <mergeCell ref="J1:J33"/>
  </mergeCells>
  <printOptions horizontalCentered="1"/>
  <pageMargins left="0.5905511811023623" right="0.5905511811023623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484</v>
      </c>
      <c r="B1" s="81"/>
      <c r="C1" s="81"/>
      <c r="D1" s="81"/>
      <c r="E1" s="277" t="s">
        <v>89</v>
      </c>
    </row>
    <row r="2" spans="1:5" ht="12.75">
      <c r="A2" s="81"/>
      <c r="B2" s="81"/>
      <c r="C2" s="81"/>
      <c r="D2" s="81"/>
      <c r="E2" s="81"/>
    </row>
    <row r="3" spans="1:5" ht="12.75">
      <c r="A3" s="278"/>
      <c r="B3" s="279"/>
      <c r="C3" s="278"/>
      <c r="D3" s="280"/>
      <c r="E3" s="279"/>
    </row>
    <row r="4" spans="1:5" ht="15.75">
      <c r="A4" s="83" t="str">
        <f>+ÖSSZEFÜGGÉSEK!A6</f>
        <v>2017.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441</v>
      </c>
      <c r="B6" s="279">
        <f>+'1.1.sz.mell.'!C63</f>
        <v>371175810</v>
      </c>
      <c r="C6" s="278" t="s">
        <v>419</v>
      </c>
      <c r="D6" s="280">
        <f>+'2.1.sz.mell  '!C18+'2.2.sz.mell  '!C17</f>
        <v>371175810</v>
      </c>
      <c r="E6" s="279">
        <f>+B6-D6</f>
        <v>0</v>
      </c>
    </row>
    <row r="7" spans="1:5" ht="12.75">
      <c r="A7" s="278" t="s">
        <v>457</v>
      </c>
      <c r="B7" s="279">
        <f>+'1.1.sz.mell.'!C87</f>
        <v>200000000</v>
      </c>
      <c r="C7" s="278" t="s">
        <v>425</v>
      </c>
      <c r="D7" s="280">
        <f>+'2.1.sz.mell  '!C29+'2.2.sz.mell  '!C30</f>
        <v>200000000</v>
      </c>
      <c r="E7" s="279">
        <f>+B7-D7</f>
        <v>0</v>
      </c>
    </row>
    <row r="8" spans="1:5" ht="12.75">
      <c r="A8" s="278" t="s">
        <v>458</v>
      </c>
      <c r="B8" s="279">
        <f>+'1.1.sz.mell.'!C88</f>
        <v>571175810</v>
      </c>
      <c r="C8" s="278" t="s">
        <v>426</v>
      </c>
      <c r="D8" s="280">
        <f>+'2.1.sz.mell  '!C30+'2.2.sz.mell  '!C31</f>
        <v>571175810</v>
      </c>
      <c r="E8" s="279">
        <f>+B8-D8</f>
        <v>0</v>
      </c>
    </row>
    <row r="9" spans="1:5" ht="12.75">
      <c r="A9" s="278"/>
      <c r="B9" s="279"/>
      <c r="C9" s="278"/>
      <c r="D9" s="280"/>
      <c r="E9" s="279"/>
    </row>
    <row r="10" spans="1:5" ht="15.75">
      <c r="A10" s="83" t="str">
        <f>+ÖSSZEFÜGGÉSEK!A13</f>
        <v>2017. évi előirányzat módosítások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442</v>
      </c>
      <c r="B12" s="279">
        <f>+'1.1.sz.mell.'!D63</f>
        <v>977020976</v>
      </c>
      <c r="C12" s="278" t="s">
        <v>420</v>
      </c>
      <c r="D12" s="280">
        <f>+'2.1.sz.mell  '!D18+'2.2.sz.mell  '!D17</f>
        <v>977020976</v>
      </c>
      <c r="E12" s="279">
        <f>+B12-D12</f>
        <v>0</v>
      </c>
    </row>
    <row r="13" spans="1:5" ht="12.75">
      <c r="A13" s="278" t="s">
        <v>443</v>
      </c>
      <c r="B13" s="279">
        <f>+'1.1.sz.mell.'!D87</f>
        <v>151406001</v>
      </c>
      <c r="C13" s="278" t="s">
        <v>427</v>
      </c>
      <c r="D13" s="280">
        <f>+'2.1.sz.mell  '!D29+'2.2.sz.mell  '!D30</f>
        <v>151406001</v>
      </c>
      <c r="E13" s="279">
        <f>+B13-D13</f>
        <v>0</v>
      </c>
    </row>
    <row r="14" spans="1:5" ht="12.75">
      <c r="A14" s="278" t="s">
        <v>444</v>
      </c>
      <c r="B14" s="279">
        <f>+'1.1.sz.mell.'!D88</f>
        <v>1128426977</v>
      </c>
      <c r="C14" s="278" t="s">
        <v>428</v>
      </c>
      <c r="D14" s="280">
        <f>+'2.1.sz.mell  '!D30+'2.2.sz.mell  '!D31</f>
        <v>1128426977</v>
      </c>
      <c r="E14" s="279">
        <f>+B14-D14</f>
        <v>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+ÖSSZEFÜGGÉSEK!A19</f>
        <v>2017. módosítás utáni módosított előrirányzatok BEVÉTELEK</v>
      </c>
      <c r="B16" s="82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445</v>
      </c>
      <c r="B18" s="279">
        <f>+'1.1.sz.mell.'!E63</f>
        <v>1348196786</v>
      </c>
      <c r="C18" s="278" t="s">
        <v>421</v>
      </c>
      <c r="D18" s="280">
        <f>+'2.1.sz.mell  '!E18+'2.2.sz.mell  '!E17</f>
        <v>1348196786</v>
      </c>
      <c r="E18" s="279">
        <f>+B18-D18</f>
        <v>0</v>
      </c>
    </row>
    <row r="19" spans="1:5" ht="12.75">
      <c r="A19" s="278" t="s">
        <v>446</v>
      </c>
      <c r="B19" s="279">
        <f>+'1.1.sz.mell.'!E87</f>
        <v>351406001</v>
      </c>
      <c r="C19" s="278" t="s">
        <v>429</v>
      </c>
      <c r="D19" s="280">
        <f>+'2.1.sz.mell  '!E29+'2.2.sz.mell  '!E30</f>
        <v>351406001</v>
      </c>
      <c r="E19" s="279">
        <f>+B19-D19</f>
        <v>0</v>
      </c>
    </row>
    <row r="20" spans="1:5" ht="12.75">
      <c r="A20" s="278" t="s">
        <v>447</v>
      </c>
      <c r="B20" s="279">
        <f>+'1.1.sz.mell.'!E88</f>
        <v>1699602787</v>
      </c>
      <c r="C20" s="278" t="s">
        <v>430</v>
      </c>
      <c r="D20" s="280">
        <f>+'2.1.sz.mell  '!E30+'2.2.sz.mell  '!E31</f>
        <v>1699602787</v>
      </c>
      <c r="E20" s="279">
        <f>+B20-D20</f>
        <v>0</v>
      </c>
    </row>
    <row r="21" spans="1:5" ht="12.75">
      <c r="A21" s="278"/>
      <c r="B21" s="279"/>
      <c r="C21" s="278"/>
      <c r="D21" s="280"/>
      <c r="E21" s="279"/>
    </row>
    <row r="22" spans="1:5" ht="15.75">
      <c r="A22" s="83" t="str">
        <f>+ÖSSZEFÜGGÉSEK!A25</f>
        <v>2017.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459</v>
      </c>
      <c r="B24" s="279">
        <f>+'1.1.sz.mell.'!C130</f>
        <v>571175810</v>
      </c>
      <c r="C24" s="278" t="s">
        <v>422</v>
      </c>
      <c r="D24" s="280">
        <f>+'2.1.sz.mell  '!G18+'2.2.sz.mell  '!G17</f>
        <v>571175810</v>
      </c>
      <c r="E24" s="279">
        <f>+B24-D24</f>
        <v>0</v>
      </c>
    </row>
    <row r="25" spans="1:5" ht="12.75">
      <c r="A25" s="278" t="s">
        <v>449</v>
      </c>
      <c r="B25" s="279">
        <f>+'1.1.sz.mell.'!C155</f>
        <v>0</v>
      </c>
      <c r="C25" s="278" t="s">
        <v>431</v>
      </c>
      <c r="D25" s="280">
        <f>+'2.1.sz.mell  '!G29+'2.2.sz.mell  '!G30</f>
        <v>0</v>
      </c>
      <c r="E25" s="279">
        <f>+B25-D25</f>
        <v>0</v>
      </c>
    </row>
    <row r="26" spans="1:5" ht="12.75">
      <c r="A26" s="278" t="s">
        <v>450</v>
      </c>
      <c r="B26" s="279">
        <f>+'1.1.sz.mell.'!C156</f>
        <v>571175810</v>
      </c>
      <c r="C26" s="278" t="s">
        <v>432</v>
      </c>
      <c r="D26" s="280">
        <f>+'2.1.sz.mell  '!G30+'2.2.sz.mell  '!G31</f>
        <v>571175810</v>
      </c>
      <c r="E26" s="279">
        <f>+B26-D26</f>
        <v>0</v>
      </c>
    </row>
    <row r="27" spans="1:5" ht="12.75">
      <c r="A27" s="278"/>
      <c r="B27" s="279"/>
      <c r="C27" s="278"/>
      <c r="D27" s="280"/>
      <c r="E27" s="279"/>
    </row>
    <row r="28" spans="1:5" ht="15.75">
      <c r="A28" s="83" t="str">
        <f>+ÖSSZEFÜGGÉSEK!A31</f>
        <v>2017. évi előirányzat módosítások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451</v>
      </c>
      <c r="B30" s="279">
        <f>+'1.1.sz.mell.'!D130</f>
        <v>1028426977</v>
      </c>
      <c r="C30" s="278" t="s">
        <v>423</v>
      </c>
      <c r="D30" s="280">
        <f>+'2.1.sz.mell  '!H18+'2.2.sz.mell  '!H17</f>
        <v>1028426977</v>
      </c>
      <c r="E30" s="279">
        <f>+B30-D30</f>
        <v>0</v>
      </c>
    </row>
    <row r="31" spans="1:5" ht="12.75">
      <c r="A31" s="278" t="s">
        <v>452</v>
      </c>
      <c r="B31" s="279">
        <f>+'1.1.sz.mell.'!D155</f>
        <v>100000000</v>
      </c>
      <c r="C31" s="278" t="s">
        <v>433</v>
      </c>
      <c r="D31" s="280">
        <f>+'2.1.sz.mell  '!H29+'2.2.sz.mell  '!H30</f>
        <v>100000000</v>
      </c>
      <c r="E31" s="279">
        <f>+B31-D31</f>
        <v>0</v>
      </c>
    </row>
    <row r="32" spans="1:5" ht="12.75">
      <c r="A32" s="278" t="s">
        <v>453</v>
      </c>
      <c r="B32" s="279">
        <f>+'1.1.sz.mell.'!D156</f>
        <v>1128426977</v>
      </c>
      <c r="C32" s="278" t="s">
        <v>434</v>
      </c>
      <c r="D32" s="280">
        <f>+'2.1.sz.mell  '!H30+'2.2.sz.mell  '!H31</f>
        <v>1128426977</v>
      </c>
      <c r="E32" s="279">
        <f>+B32-D32</f>
        <v>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+ÖSSZEFÜGGÉSEK!A37</f>
        <v>2017. módosítás utáni módosított előirányzatok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454</v>
      </c>
      <c r="B36" s="279">
        <f>+'1.1.sz.mell.'!E130</f>
        <v>1599602787</v>
      </c>
      <c r="C36" s="278" t="s">
        <v>424</v>
      </c>
      <c r="D36" s="280">
        <f>+'2.1.sz.mell  '!I18+'2.2.sz.mell  '!I17</f>
        <v>1599602787</v>
      </c>
      <c r="E36" s="279">
        <f>+B36-D36</f>
        <v>0</v>
      </c>
    </row>
    <row r="37" spans="1:5" ht="12.75">
      <c r="A37" s="278" t="s">
        <v>455</v>
      </c>
      <c r="B37" s="279">
        <f>+'1.1.sz.mell.'!E155</f>
        <v>100000000</v>
      </c>
      <c r="C37" s="278" t="s">
        <v>435</v>
      </c>
      <c r="D37" s="280">
        <f>+'2.1.sz.mell  '!I29+'2.2.sz.mell  '!I30</f>
        <v>100000000</v>
      </c>
      <c r="E37" s="279">
        <f>+B37-D37</f>
        <v>0</v>
      </c>
    </row>
    <row r="38" spans="1:5" ht="12.75">
      <c r="A38" s="278" t="s">
        <v>460</v>
      </c>
      <c r="B38" s="279">
        <f>+'1.1.sz.mell.'!E156</f>
        <v>1699602787</v>
      </c>
      <c r="C38" s="278" t="s">
        <v>436</v>
      </c>
      <c r="D38" s="280">
        <f>+'2.1.sz.mell  '!I30+'2.2.sz.mell  '!I31</f>
        <v>1699602787</v>
      </c>
      <c r="E38" s="27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F6" sqref="F6"/>
    </sheetView>
  </sheetViews>
  <sheetFormatPr defaultColWidth="9.00390625" defaultRowHeight="12.75"/>
  <cols>
    <col min="1" max="1" width="53.625" style="28" customWidth="1"/>
    <col min="2" max="2" width="15.625" style="27" customWidth="1"/>
    <col min="3" max="3" width="16.375" style="27" customWidth="1"/>
    <col min="4" max="4" width="15.625" style="27" customWidth="1"/>
    <col min="5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61" t="s">
        <v>0</v>
      </c>
      <c r="B1" s="361"/>
      <c r="C1" s="361"/>
      <c r="D1" s="361"/>
      <c r="E1" s="361"/>
      <c r="F1" s="361"/>
      <c r="G1" s="361"/>
    </row>
    <row r="2" spans="1:7" ht="22.5" customHeight="1" thickBot="1">
      <c r="A2" s="72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3" t="s">
        <v>47</v>
      </c>
      <c r="B3" s="74" t="s">
        <v>48</v>
      </c>
      <c r="C3" s="74" t="s">
        <v>49</v>
      </c>
      <c r="D3" s="74" t="str">
        <f>+CONCATENATE("Felhasználás   ",LEFT(ÖSSZEFÜGGÉSEK!A6,4)-1,". XII. 31-ig")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 + 2. +3. sz. módosítás",CHAR(10),LEFT(ÖSSZEFÜGGÉSEK!A6,4),".
(±)")</f>
        <v>1. + 2. +3. sz. módosítás
2017.
(±)</v>
      </c>
      <c r="G3" s="32" t="str">
        <f>+CONCATENATE("Módosítás utáni",CHAR(10),LEFT(ÖSSZEFÜGGÉSEK!A6,4),". 12.31.")</f>
        <v>Módosítás utáni
2017. 12.31.</v>
      </c>
    </row>
    <row r="4" spans="1:7" s="36" customFormat="1" ht="12" customHeight="1" thickBot="1">
      <c r="A4" s="33" t="s">
        <v>379</v>
      </c>
      <c r="B4" s="34" t="s">
        <v>380</v>
      </c>
      <c r="C4" s="34" t="s">
        <v>381</v>
      </c>
      <c r="D4" s="34" t="s">
        <v>383</v>
      </c>
      <c r="E4" s="34" t="s">
        <v>382</v>
      </c>
      <c r="F4" s="34" t="s">
        <v>384</v>
      </c>
      <c r="G4" s="35" t="s">
        <v>437</v>
      </c>
    </row>
    <row r="5" spans="1:7" ht="15.75" customHeight="1">
      <c r="A5" s="227" t="s">
        <v>496</v>
      </c>
      <c r="B5" s="21">
        <v>156573669</v>
      </c>
      <c r="C5" s="229" t="s">
        <v>497</v>
      </c>
      <c r="D5" s="21"/>
      <c r="E5" s="21">
        <v>156573669</v>
      </c>
      <c r="F5" s="21">
        <v>678996706</v>
      </c>
      <c r="G5" s="37">
        <f>E5+F5</f>
        <v>835570375</v>
      </c>
    </row>
    <row r="6" spans="1:7" ht="15.75" customHeight="1">
      <c r="A6" s="227" t="s">
        <v>498</v>
      </c>
      <c r="B6" s="21">
        <v>7088410</v>
      </c>
      <c r="C6" s="229" t="s">
        <v>497</v>
      </c>
      <c r="D6" s="21"/>
      <c r="E6" s="21">
        <v>7088410</v>
      </c>
      <c r="F6" s="21">
        <v>14070623</v>
      </c>
      <c r="G6" s="37">
        <f aca="true" t="shared" si="0" ref="G6:G22">E6+F6</f>
        <v>21159033</v>
      </c>
    </row>
    <row r="7" spans="1:7" ht="15.75" customHeight="1">
      <c r="A7" s="227" t="s">
        <v>499</v>
      </c>
      <c r="B7" s="21">
        <v>1079500</v>
      </c>
      <c r="C7" s="229" t="s">
        <v>497</v>
      </c>
      <c r="D7" s="21"/>
      <c r="E7" s="21">
        <v>1079500</v>
      </c>
      <c r="F7" s="21"/>
      <c r="G7" s="37">
        <f t="shared" si="0"/>
        <v>1079500</v>
      </c>
    </row>
    <row r="8" spans="1:7" ht="15.75" customHeight="1">
      <c r="A8" s="228" t="s">
        <v>500</v>
      </c>
      <c r="B8" s="21">
        <v>381000</v>
      </c>
      <c r="C8" s="229" t="s">
        <v>497</v>
      </c>
      <c r="D8" s="21"/>
      <c r="E8" s="21">
        <v>381000</v>
      </c>
      <c r="F8" s="21"/>
      <c r="G8" s="37">
        <f t="shared" si="0"/>
        <v>381000</v>
      </c>
    </row>
    <row r="9" spans="1:7" ht="15.75" customHeight="1">
      <c r="A9" s="227" t="s">
        <v>501</v>
      </c>
      <c r="B9" s="21">
        <v>635000</v>
      </c>
      <c r="C9" s="229" t="s">
        <v>497</v>
      </c>
      <c r="D9" s="21"/>
      <c r="E9" s="21">
        <v>635000</v>
      </c>
      <c r="F9" s="21"/>
      <c r="G9" s="37">
        <f t="shared" si="0"/>
        <v>635000</v>
      </c>
    </row>
    <row r="10" spans="1:7" ht="15.75" customHeight="1">
      <c r="A10" s="228"/>
      <c r="B10" s="21"/>
      <c r="C10" s="229"/>
      <c r="D10" s="21"/>
      <c r="E10" s="21"/>
      <c r="F10" s="21"/>
      <c r="G10" s="37">
        <f t="shared" si="0"/>
        <v>0</v>
      </c>
    </row>
    <row r="11" spans="1:7" ht="15.75" customHeight="1">
      <c r="A11" s="227"/>
      <c r="B11" s="21"/>
      <c r="C11" s="229"/>
      <c r="D11" s="21"/>
      <c r="E11" s="21"/>
      <c r="F11" s="21"/>
      <c r="G11" s="37">
        <f t="shared" si="0"/>
        <v>0</v>
      </c>
    </row>
    <row r="12" spans="1:7" ht="15.75" customHeight="1">
      <c r="A12" s="227"/>
      <c r="B12" s="21"/>
      <c r="C12" s="229"/>
      <c r="D12" s="21"/>
      <c r="E12" s="21"/>
      <c r="F12" s="21"/>
      <c r="G12" s="37">
        <f t="shared" si="0"/>
        <v>0</v>
      </c>
    </row>
    <row r="13" spans="1:7" ht="15.75" customHeight="1">
      <c r="A13" s="227"/>
      <c r="B13" s="21"/>
      <c r="C13" s="229"/>
      <c r="D13" s="21"/>
      <c r="E13" s="21"/>
      <c r="F13" s="21"/>
      <c r="G13" s="37">
        <f t="shared" si="0"/>
        <v>0</v>
      </c>
    </row>
    <row r="14" spans="1:7" ht="15.75" customHeight="1">
      <c r="A14" s="227"/>
      <c r="B14" s="21"/>
      <c r="C14" s="229"/>
      <c r="D14" s="21"/>
      <c r="E14" s="21"/>
      <c r="F14" s="21"/>
      <c r="G14" s="37">
        <f t="shared" si="0"/>
        <v>0</v>
      </c>
    </row>
    <row r="15" spans="1:7" ht="15.75" customHeight="1">
      <c r="A15" s="227"/>
      <c r="B15" s="21"/>
      <c r="C15" s="229"/>
      <c r="D15" s="21"/>
      <c r="E15" s="21"/>
      <c r="F15" s="21"/>
      <c r="G15" s="37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7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7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7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46</v>
      </c>
      <c r="B23" s="40">
        <f>SUM(B5:B22)</f>
        <v>165757579</v>
      </c>
      <c r="C23" s="58"/>
      <c r="D23" s="40">
        <f>SUM(D5:D22)</f>
        <v>0</v>
      </c>
      <c r="E23" s="40">
        <f>SUM(E5:E22)</f>
        <v>165757579</v>
      </c>
      <c r="F23" s="40">
        <f>SUM(F5:F22)</f>
        <v>693067329</v>
      </c>
      <c r="G23" s="41">
        <f>SUM(G5:G22)</f>
        <v>858824908</v>
      </c>
    </row>
  </sheetData>
  <sheetProtection/>
  <mergeCells count="1">
    <mergeCell ref="A1:G1"/>
  </mergeCells>
  <printOptions horizontalCentered="1"/>
  <pageMargins left="0.5905511811023623" right="0.5905511811023623" top="1.0236220472440944" bottom="0.984251968503937" header="0.7874015748031497" footer="0.7874015748031497"/>
  <pageSetup horizontalDpi="600" verticalDpi="6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TiszaszolosASP5</cp:lastModifiedBy>
  <cp:lastPrinted>2018-01-03T14:51:43Z</cp:lastPrinted>
  <dcterms:created xsi:type="dcterms:W3CDTF">1999-10-30T10:30:45Z</dcterms:created>
  <dcterms:modified xsi:type="dcterms:W3CDTF">2018-02-01T15:46:58Z</dcterms:modified>
  <cp:category/>
  <cp:version/>
  <cp:contentType/>
  <cp:contentStatus/>
</cp:coreProperties>
</file>