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tta\Desktop\"/>
    </mc:Choice>
  </mc:AlternateContent>
  <xr:revisionPtr revIDLastSave="0" documentId="8_{ECD011E7-DCA7-40DF-AFCB-531F1CB707C9}" xr6:coauthVersionLast="43" xr6:coauthVersionMax="43" xr10:uidLastSave="{00000000-0000-0000-0000-000000000000}"/>
  <bookViews>
    <workbookView xWindow="-120" yWindow="-120" windowWidth="29040" windowHeight="15840" tabRatio="854" activeTab="7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Cofogos kiadások" sheetId="6" r:id="rId7"/>
    <sheet name="8. ISZI melléklet" sheetId="21" r:id="rId8"/>
    <sheet name="9. ISZI" sheetId="10" r:id="rId9"/>
    <sheet name="10. Óvoda" sheetId="9" r:id="rId10"/>
    <sheet name="11. Óvoda 2" sheetId="22" r:id="rId11"/>
    <sheet name="12. létszámkeret" sheetId="15" r:id="rId12"/>
    <sheet name="13. felhasz. ütemterv." sheetId="16" r:id="rId13"/>
    <sheet name="14. Melléklet" sheetId="23" r:id="rId14"/>
  </sheets>
  <definedNames>
    <definedName name="_xlnm.Print_Area" localSheetId="0">'1. COFOG'!$A$1:$B$53</definedName>
    <definedName name="_xlnm.Print_Area" localSheetId="9">'10. Óvoda'!$A$1:$D$48</definedName>
    <definedName name="_xlnm.Print_Area" localSheetId="1">'2. Állami bev'!$A$1:$C$57</definedName>
    <definedName name="_xlnm.Print_Area" localSheetId="2">'3. Bevételek'!$A$1:$E$69</definedName>
    <definedName name="_xlnm.Print_Area" localSheetId="3">'4. Kiadások'!$A$1:$D$56</definedName>
    <definedName name="_xlnm.Print_Area" localSheetId="8">'9. ISZI'!$A$1:$P$24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2" l="1"/>
  <c r="C43" i="2"/>
  <c r="C31" i="5" l="1"/>
  <c r="C32" i="20"/>
  <c r="B22" i="1" l="1"/>
  <c r="C22" i="1"/>
  <c r="H23" i="23" l="1"/>
  <c r="C16" i="20"/>
  <c r="C15" i="5"/>
  <c r="D15" i="23"/>
  <c r="D18" i="23" s="1"/>
  <c r="D17" i="23"/>
  <c r="D24" i="16" l="1"/>
  <c r="D23" i="16" s="1"/>
  <c r="E24" i="16"/>
  <c r="E23" i="16" s="1"/>
  <c r="F24" i="16"/>
  <c r="F23" i="16" s="1"/>
  <c r="G24" i="16"/>
  <c r="G23" i="16" s="1"/>
  <c r="H24" i="16"/>
  <c r="H23" i="16" s="1"/>
  <c r="I24" i="16"/>
  <c r="I23" i="16" s="1"/>
  <c r="J24" i="16"/>
  <c r="J23" i="16" s="1"/>
  <c r="K24" i="16"/>
  <c r="K23" i="16" s="1"/>
  <c r="L24" i="16"/>
  <c r="L23" i="16" s="1"/>
  <c r="M24" i="16"/>
  <c r="M23" i="16" s="1"/>
  <c r="N24" i="16"/>
  <c r="N23" i="16" s="1"/>
  <c r="C24" i="16"/>
  <c r="C23" i="16" s="1"/>
  <c r="B32" i="15"/>
  <c r="C32" i="15"/>
  <c r="B27" i="15"/>
  <c r="I24" i="6"/>
  <c r="I29" i="6"/>
  <c r="I25" i="6"/>
  <c r="I15" i="6"/>
  <c r="F29" i="6" l="1"/>
  <c r="C30" i="6"/>
  <c r="C29" i="6"/>
  <c r="C24" i="6"/>
  <c r="C18" i="6"/>
  <c r="C23" i="6"/>
  <c r="D32" i="6"/>
  <c r="D28" i="6"/>
  <c r="C31" i="20" l="1"/>
  <c r="C25" i="21"/>
  <c r="C21" i="21"/>
  <c r="C17" i="21"/>
  <c r="O20" i="22"/>
  <c r="O19" i="22"/>
  <c r="O18" i="22"/>
  <c r="C19" i="9"/>
  <c r="C23" i="9"/>
  <c r="C29" i="5"/>
  <c r="C24" i="5" s="1"/>
  <c r="B22" i="5"/>
  <c r="C19" i="2"/>
  <c r="C18" i="2" s="1"/>
  <c r="B19" i="2"/>
  <c r="B18" i="2" s="1"/>
  <c r="C34" i="2"/>
  <c r="C38" i="2"/>
  <c r="C58" i="1"/>
  <c r="C40" i="1"/>
  <c r="C29" i="1"/>
  <c r="C28" i="1" s="1"/>
  <c r="C10" i="1"/>
  <c r="C57" i="18"/>
  <c r="C56" i="18"/>
  <c r="B56" i="18"/>
  <c r="C51" i="18"/>
  <c r="B51" i="18"/>
  <c r="C49" i="18"/>
  <c r="C44" i="18"/>
  <c r="B44" i="18"/>
  <c r="C9" i="1" l="1"/>
  <c r="H18" i="10"/>
  <c r="B18" i="10"/>
  <c r="B43" i="16" l="1"/>
  <c r="B32" i="20"/>
  <c r="B39" i="2"/>
  <c r="B44" i="9" l="1"/>
  <c r="B20" i="9" l="1"/>
  <c r="B19" i="9" s="1"/>
  <c r="E28" i="1"/>
  <c r="E40" i="1"/>
  <c r="D30" i="23"/>
  <c r="B52" i="16" l="1"/>
  <c r="C50" i="16"/>
  <c r="D49" i="16"/>
  <c r="E49" i="16"/>
  <c r="F49" i="16"/>
  <c r="G49" i="16"/>
  <c r="C49" i="16"/>
  <c r="C48" i="16" s="1"/>
  <c r="D50" i="16"/>
  <c r="E50" i="16"/>
  <c r="E48" i="16" s="1"/>
  <c r="F50" i="16"/>
  <c r="G50" i="16"/>
  <c r="G48" i="16" s="1"/>
  <c r="H50" i="16"/>
  <c r="H48" i="16" s="1"/>
  <c r="I50" i="16"/>
  <c r="I48" i="16" s="1"/>
  <c r="J50" i="16"/>
  <c r="J48" i="16" s="1"/>
  <c r="K50" i="16"/>
  <c r="K48" i="16" s="1"/>
  <c r="L50" i="16"/>
  <c r="L48" i="16" s="1"/>
  <c r="M50" i="16"/>
  <c r="M48" i="16" s="1"/>
  <c r="N50" i="16"/>
  <c r="N48" i="16" s="1"/>
  <c r="C47" i="16"/>
  <c r="B48" i="16"/>
  <c r="B20" i="16"/>
  <c r="B13" i="16"/>
  <c r="B18" i="16"/>
  <c r="E15" i="16"/>
  <c r="C14" i="16"/>
  <c r="H19" i="22"/>
  <c r="N19" i="22" s="1"/>
  <c r="N20" i="22"/>
  <c r="F48" i="16" l="1"/>
  <c r="D48" i="16"/>
  <c r="L21" i="6"/>
  <c r="M21" i="6"/>
  <c r="K21" i="6"/>
  <c r="H28" i="6"/>
  <c r="B28" i="6"/>
  <c r="M14" i="6"/>
  <c r="L14" i="6"/>
  <c r="K14" i="6"/>
  <c r="B23" i="9" l="1"/>
  <c r="B29" i="9" s="1"/>
  <c r="B20" i="1" l="1"/>
  <c r="B30" i="1"/>
  <c r="N19" i="10" l="1"/>
  <c r="N20" i="10"/>
  <c r="N18" i="10"/>
  <c r="B20" i="20" l="1"/>
  <c r="B31" i="20" l="1"/>
  <c r="B59" i="1"/>
  <c r="B38" i="2" l="1"/>
  <c r="B17" i="1" l="1"/>
  <c r="D16" i="20" l="1"/>
  <c r="B60" i="1"/>
  <c r="B10" i="5"/>
  <c r="B13" i="20"/>
  <c r="B16" i="20" s="1"/>
  <c r="B43" i="1"/>
  <c r="D52" i="1"/>
  <c r="C52" i="1"/>
  <c r="C56" i="1" s="1"/>
  <c r="B52" i="1"/>
  <c r="C62" i="1" l="1"/>
  <c r="E56" i="1"/>
  <c r="B9" i="5"/>
  <c r="B21" i="5"/>
  <c r="B8" i="5"/>
  <c r="B15" i="5" s="1"/>
  <c r="B20" i="5"/>
  <c r="B37" i="1"/>
  <c r="C42" i="2"/>
  <c r="C37" i="2" s="1"/>
  <c r="C49" i="2" s="1"/>
  <c r="B42" i="2"/>
  <c r="C29" i="9"/>
  <c r="B43" i="21" l="1"/>
  <c r="B58" i="1" l="1"/>
  <c r="B24" i="5" l="1"/>
  <c r="B17" i="21" l="1"/>
  <c r="O19" i="10" l="1"/>
  <c r="O20" i="10"/>
  <c r="O18" i="10"/>
  <c r="C69" i="1" l="1"/>
  <c r="C30" i="2"/>
  <c r="C26" i="18"/>
  <c r="C15" i="18"/>
  <c r="C33" i="2"/>
  <c r="B33" i="2"/>
  <c r="B54" i="2" s="1"/>
  <c r="C30" i="5" l="1"/>
  <c r="C27" i="15"/>
  <c r="C34" i="15" s="1"/>
  <c r="J21" i="10" l="1"/>
  <c r="K21" i="10"/>
  <c r="M21" i="10"/>
  <c r="L21" i="10"/>
  <c r="C41" i="9"/>
  <c r="C48" i="9" s="1"/>
  <c r="C20" i="21"/>
  <c r="C43" i="21"/>
  <c r="C50" i="21" s="1"/>
  <c r="C19" i="5"/>
  <c r="C34" i="5" s="1"/>
  <c r="C9" i="2"/>
  <c r="C56" i="2" l="1"/>
  <c r="O21" i="10"/>
  <c r="B30" i="5" l="1"/>
  <c r="B37" i="2"/>
  <c r="F30" i="23"/>
  <c r="B30" i="23"/>
  <c r="B15" i="23" l="1"/>
  <c r="B17" i="23"/>
  <c r="C15" i="23"/>
  <c r="C17" i="23" l="1"/>
  <c r="C18" i="23" s="1"/>
  <c r="B34" i="20"/>
  <c r="H30" i="23"/>
  <c r="G30" i="23"/>
  <c r="C30" i="23"/>
  <c r="H18" i="23"/>
  <c r="G18" i="23"/>
  <c r="F18" i="23"/>
  <c r="B18" i="23"/>
  <c r="H32" i="23" l="1"/>
  <c r="C32" i="23"/>
  <c r="G32" i="23"/>
  <c r="F32" i="23"/>
  <c r="D32" i="23"/>
  <c r="B32" i="23"/>
  <c r="B60" i="16"/>
  <c r="M25" i="6" l="1"/>
  <c r="M26" i="6"/>
  <c r="L25" i="6"/>
  <c r="L26" i="6"/>
  <c r="K26" i="6"/>
  <c r="M20" i="6"/>
  <c r="L20" i="6"/>
  <c r="K20" i="6"/>
  <c r="B15" i="18" l="1"/>
  <c r="K25" i="6" l="1"/>
  <c r="D55" i="16"/>
  <c r="E55" i="16"/>
  <c r="F55" i="16"/>
  <c r="G55" i="16"/>
  <c r="H55" i="16"/>
  <c r="I55" i="16"/>
  <c r="J55" i="16"/>
  <c r="K55" i="16"/>
  <c r="L55" i="16"/>
  <c r="M55" i="16"/>
  <c r="N55" i="16"/>
  <c r="C55" i="16"/>
  <c r="B16" i="16"/>
  <c r="B12" i="16" s="1"/>
  <c r="B29" i="16" s="1"/>
  <c r="B33" i="16" s="1"/>
  <c r="L31" i="16"/>
  <c r="M31" i="16"/>
  <c r="N31" i="16"/>
  <c r="D56" i="2"/>
  <c r="K21" i="22"/>
  <c r="B29" i="1" l="1"/>
  <c r="B28" i="1" s="1"/>
  <c r="B30" i="2"/>
  <c r="P21" i="22" l="1"/>
  <c r="O21" i="22"/>
  <c r="J21" i="22"/>
  <c r="I21" i="22"/>
  <c r="G21" i="22"/>
  <c r="F21" i="22"/>
  <c r="E21" i="22"/>
  <c r="D21" i="22"/>
  <c r="C21" i="22"/>
  <c r="B21" i="22"/>
  <c r="N18" i="22"/>
  <c r="H21" i="22"/>
  <c r="B50" i="21"/>
  <c r="B20" i="21"/>
  <c r="B25" i="21" s="1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31" i="16"/>
  <c r="D31" i="16"/>
  <c r="E31" i="16"/>
  <c r="F31" i="16"/>
  <c r="G31" i="16"/>
  <c r="H31" i="16"/>
  <c r="I31" i="16"/>
  <c r="J31" i="16"/>
  <c r="K31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D47" i="16"/>
  <c r="E47" i="16"/>
  <c r="F47" i="16"/>
  <c r="G47" i="16"/>
  <c r="H47" i="16"/>
  <c r="I47" i="16"/>
  <c r="J47" i="16"/>
  <c r="K47" i="16"/>
  <c r="L47" i="16"/>
  <c r="M47" i="16"/>
  <c r="N47" i="16"/>
  <c r="C53" i="16"/>
  <c r="D53" i="16"/>
  <c r="E53" i="16"/>
  <c r="F53" i="16"/>
  <c r="G53" i="16"/>
  <c r="H53" i="16"/>
  <c r="I53" i="16"/>
  <c r="J53" i="16"/>
  <c r="K53" i="16"/>
  <c r="L53" i="16"/>
  <c r="M53" i="16"/>
  <c r="N53" i="16"/>
  <c r="C54" i="16"/>
  <c r="D54" i="16"/>
  <c r="E54" i="16"/>
  <c r="F54" i="16"/>
  <c r="G54" i="16"/>
  <c r="H54" i="16"/>
  <c r="I54" i="16"/>
  <c r="J54" i="16"/>
  <c r="K54" i="16"/>
  <c r="L54" i="16"/>
  <c r="M54" i="16"/>
  <c r="N54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B59" i="16"/>
  <c r="B34" i="15"/>
  <c r="B21" i="10"/>
  <c r="C21" i="10"/>
  <c r="D21" i="10"/>
  <c r="E21" i="10"/>
  <c r="F21" i="10"/>
  <c r="G21" i="10"/>
  <c r="H21" i="10"/>
  <c r="I21" i="10"/>
  <c r="P21" i="10"/>
  <c r="B41" i="9"/>
  <c r="B48" i="9" s="1"/>
  <c r="K11" i="6"/>
  <c r="L11" i="6"/>
  <c r="M11" i="6"/>
  <c r="K12" i="6"/>
  <c r="L12" i="6"/>
  <c r="M12" i="6"/>
  <c r="K13" i="6"/>
  <c r="L13" i="6"/>
  <c r="M13" i="6"/>
  <c r="K15" i="6"/>
  <c r="L15" i="6"/>
  <c r="M15" i="6"/>
  <c r="K16" i="6"/>
  <c r="L16" i="6"/>
  <c r="M16" i="6"/>
  <c r="K17" i="6"/>
  <c r="L17" i="6"/>
  <c r="M17" i="6"/>
  <c r="K18" i="6"/>
  <c r="L18" i="6"/>
  <c r="M18" i="6"/>
  <c r="K19" i="6"/>
  <c r="L19" i="6"/>
  <c r="M19" i="6"/>
  <c r="K22" i="6"/>
  <c r="L22" i="6"/>
  <c r="M22" i="6"/>
  <c r="K23" i="6"/>
  <c r="L23" i="6"/>
  <c r="M23" i="6"/>
  <c r="K24" i="6"/>
  <c r="L24" i="6"/>
  <c r="M24" i="6"/>
  <c r="K27" i="6"/>
  <c r="L27" i="6"/>
  <c r="M27" i="6"/>
  <c r="C28" i="6"/>
  <c r="E28" i="6"/>
  <c r="K28" i="6" s="1"/>
  <c r="F28" i="6"/>
  <c r="G28" i="6"/>
  <c r="I28" i="6"/>
  <c r="J28" i="6"/>
  <c r="K29" i="6"/>
  <c r="L29" i="6"/>
  <c r="L30" i="6" s="1"/>
  <c r="M29" i="6"/>
  <c r="M30" i="6" s="1"/>
  <c r="B30" i="6"/>
  <c r="E30" i="6"/>
  <c r="F30" i="6"/>
  <c r="G30" i="6"/>
  <c r="H30" i="6"/>
  <c r="H32" i="6" s="1"/>
  <c r="I30" i="6"/>
  <c r="J30" i="6"/>
  <c r="C20" i="20"/>
  <c r="C34" i="20" s="1"/>
  <c r="D20" i="20"/>
  <c r="B19" i="5"/>
  <c r="B34" i="5" s="1"/>
  <c r="B9" i="2"/>
  <c r="B49" i="2" s="1"/>
  <c r="B56" i="2" s="1"/>
  <c r="D10" i="1"/>
  <c r="B10" i="1"/>
  <c r="D17" i="1"/>
  <c r="D29" i="1"/>
  <c r="D37" i="1"/>
  <c r="D43" i="1"/>
  <c r="B45" i="1"/>
  <c r="D45" i="1"/>
  <c r="B47" i="1"/>
  <c r="B40" i="1" s="1"/>
  <c r="D47" i="1"/>
  <c r="D40" i="1" s="1"/>
  <c r="D58" i="1"/>
  <c r="B26" i="18"/>
  <c r="B56" i="1" l="1"/>
  <c r="D28" i="1"/>
  <c r="B62" i="1"/>
  <c r="B69" i="1" s="1"/>
  <c r="F32" i="6"/>
  <c r="M52" i="16"/>
  <c r="K52" i="16"/>
  <c r="I52" i="16"/>
  <c r="G52" i="16"/>
  <c r="E52" i="16"/>
  <c r="C52" i="16"/>
  <c r="D43" i="16"/>
  <c r="N52" i="16"/>
  <c r="L52" i="16"/>
  <c r="J52" i="16"/>
  <c r="H52" i="16"/>
  <c r="F52" i="16"/>
  <c r="D52" i="16"/>
  <c r="I32" i="6"/>
  <c r="J32" i="6"/>
  <c r="G32" i="6"/>
  <c r="B32" i="6"/>
  <c r="M28" i="6"/>
  <c r="M32" i="6" s="1"/>
  <c r="B57" i="18"/>
  <c r="H12" i="16"/>
  <c r="H29" i="16" s="1"/>
  <c r="H33" i="16" s="1"/>
  <c r="C32" i="6"/>
  <c r="L28" i="6"/>
  <c r="L32" i="6" s="1"/>
  <c r="I12" i="16"/>
  <c r="I29" i="16" s="1"/>
  <c r="I33" i="16" s="1"/>
  <c r="N43" i="16"/>
  <c r="L43" i="16"/>
  <c r="J43" i="16"/>
  <c r="H43" i="16"/>
  <c r="F43" i="16"/>
  <c r="M43" i="16"/>
  <c r="K43" i="16"/>
  <c r="I43" i="16"/>
  <c r="G43" i="16"/>
  <c r="E43" i="16"/>
  <c r="C43" i="16"/>
  <c r="N21" i="10"/>
  <c r="N21" i="22"/>
  <c r="B9" i="1"/>
  <c r="E32" i="6"/>
  <c r="K30" i="6"/>
  <c r="K32" i="6" s="1"/>
  <c r="G60" i="16" l="1"/>
  <c r="F60" i="16"/>
  <c r="D56" i="1"/>
  <c r="D62" i="1" s="1"/>
  <c r="D69" i="1" s="1"/>
  <c r="K60" i="16"/>
  <c r="L60" i="16"/>
  <c r="J60" i="16"/>
  <c r="E60" i="16"/>
  <c r="I60" i="16"/>
  <c r="I63" i="16" s="1"/>
  <c r="M60" i="16"/>
  <c r="N60" i="16"/>
  <c r="D60" i="16"/>
  <c r="H60" i="16"/>
  <c r="H63" i="16" s="1"/>
  <c r="C60" i="16"/>
  <c r="F14" i="16"/>
  <c r="F13" i="16" s="1"/>
  <c r="F12" i="16" s="1"/>
  <c r="F29" i="16" s="1"/>
  <c r="F33" i="16" s="1"/>
  <c r="J14" i="16"/>
  <c r="J13" i="16" s="1"/>
  <c r="J12" i="16" s="1"/>
  <c r="J29" i="16" s="1"/>
  <c r="J33" i="16" s="1"/>
  <c r="B63" i="16"/>
  <c r="G14" i="16"/>
  <c r="G13" i="16" s="1"/>
  <c r="G12" i="16" s="1"/>
  <c r="G29" i="16" s="1"/>
  <c r="G33" i="16" s="1"/>
  <c r="G63" i="16" s="1"/>
  <c r="M14" i="16"/>
  <c r="M13" i="16" s="1"/>
  <c r="M12" i="16" s="1"/>
  <c r="M29" i="16" s="1"/>
  <c r="M33" i="16" s="1"/>
  <c r="N14" i="16"/>
  <c r="N13" i="16" s="1"/>
  <c r="N12" i="16" s="1"/>
  <c r="N29" i="16" s="1"/>
  <c r="N33" i="16" s="1"/>
  <c r="N63" i="16" s="1"/>
  <c r="E14" i="16"/>
  <c r="E13" i="16" s="1"/>
  <c r="E12" i="16" s="1"/>
  <c r="E29" i="16" s="1"/>
  <c r="E33" i="16" s="1"/>
  <c r="D14" i="16"/>
  <c r="D13" i="16" s="1"/>
  <c r="D12" i="16" s="1"/>
  <c r="D29" i="16" s="1"/>
  <c r="D33" i="16" s="1"/>
  <c r="K14" i="16"/>
  <c r="K13" i="16" s="1"/>
  <c r="K12" i="16" s="1"/>
  <c r="K29" i="16" s="1"/>
  <c r="K33" i="16" s="1"/>
  <c r="C13" i="16"/>
  <c r="L14" i="16"/>
  <c r="L13" i="16" s="1"/>
  <c r="L12" i="16" s="1"/>
  <c r="L29" i="16" s="1"/>
  <c r="L33" i="16" s="1"/>
  <c r="K63" i="16" l="1"/>
  <c r="E63" i="16"/>
  <c r="M63" i="16"/>
  <c r="F63" i="16"/>
  <c r="C12" i="16"/>
  <c r="C29" i="16" s="1"/>
  <c r="C33" i="16" s="1"/>
  <c r="C63" i="16" s="1"/>
  <c r="D63" i="16"/>
  <c r="J63" i="16"/>
  <c r="L63" i="16"/>
</calcChain>
</file>

<file path=xl/sharedStrings.xml><?xml version="1.0" encoding="utf-8"?>
<sst xmlns="http://schemas.openxmlformats.org/spreadsheetml/2006/main" count="701" uniqueCount="515">
  <si>
    <t>5. Gyermekétkeztetés támogatása</t>
  </si>
  <si>
    <t>Támogatási összeg forintban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</si>
  <si>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</si>
  <si>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</si>
  <si>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</si>
  <si>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</si>
  <si>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Közutak fenntartása</t>
  </si>
  <si>
    <t>Zöldterületgazdálkodás</t>
  </si>
  <si>
    <t>Konyha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</si>
  <si>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</si>
  <si>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</si>
  <si>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</si>
  <si>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</si>
  <si>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</si>
  <si>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</si>
  <si>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</si>
  <si>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</si>
  <si>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</si>
  <si>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</si>
  <si>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</si>
  <si>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</si>
  <si>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</si>
  <si>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</si>
  <si>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</si>
  <si>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</si>
  <si>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</si>
  <si>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</si>
  <si>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</si>
  <si>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</si>
  <si>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</si>
  <si>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</si>
  <si>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</si>
  <si>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</si>
  <si>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</si>
  <si>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</si>
  <si>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</si>
  <si>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</si>
  <si>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</si>
  <si>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</si>
  <si>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</si>
  <si>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</si>
  <si>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</si>
  <si>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</si>
  <si>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I. Intézményi működési bevételek összesen: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</si>
  <si>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</si>
  <si>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</si>
  <si>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</si>
  <si>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</si>
  <si>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</si>
  <si>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</si>
  <si>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</si>
  <si>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</si>
  <si>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</si>
  <si>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Közművelődés</t>
  </si>
  <si>
    <t>Létszámkeret, személyi juttatás és munkáltató által fizetendő járulékok</t>
  </si>
  <si>
    <t>Járulékok</t>
  </si>
  <si>
    <t>Védőnői szolgálat</t>
  </si>
  <si>
    <t>Művelődési Ház</t>
  </si>
  <si>
    <t>Közműv. Könyvtár (megbizási jogviszony)</t>
  </si>
  <si>
    <t>Háziorvosi ell.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</si>
  <si>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</si>
  <si>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</si>
  <si>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</si>
  <si>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</si>
  <si>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</si>
  <si>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</si>
  <si>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</si>
  <si>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</si>
  <si>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</si>
  <si>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</si>
  <si>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</si>
  <si>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</si>
  <si>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</si>
  <si>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</si>
  <si>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</si>
  <si>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</si>
  <si>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</si>
  <si>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</si>
  <si>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</si>
  <si>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</si>
  <si>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</si>
  <si>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</si>
  <si>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</si>
  <si>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</si>
  <si>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</si>
  <si>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</si>
  <si>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</si>
  <si>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</si>
  <si>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</si>
  <si>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</si>
  <si>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</si>
  <si>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</si>
  <si>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</si>
  <si>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</si>
  <si>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</si>
  <si>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</si>
  <si>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</si>
  <si>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</si>
  <si>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</si>
  <si>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</si>
  <si>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</si>
  <si>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</si>
  <si>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</si>
  <si>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</si>
  <si>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</si>
  <si>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</si>
  <si>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</si>
  <si>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</si>
  <si>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</si>
  <si>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</si>
  <si>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</si>
  <si>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</si>
  <si>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</si>
  <si>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</si>
  <si>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</si>
  <si>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</si>
  <si>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</si>
  <si>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</si>
  <si>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</si>
  <si>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</si>
  <si>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</si>
  <si>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</si>
  <si>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</si>
  <si>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</si>
  <si>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</si>
  <si>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</si>
  <si>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</si>
  <si>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</si>
  <si>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</si>
  <si>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</si>
  <si>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</si>
  <si>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</si>
  <si>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</si>
  <si>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</si>
  <si>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</si>
  <si>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</si>
  <si>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</si>
  <si>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</si>
  <si>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</si>
  <si>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</si>
  <si>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Kiadások</t>
  </si>
  <si>
    <t>Bevételek</t>
  </si>
  <si>
    <t>Állami támogatás</t>
  </si>
  <si>
    <t>óvoda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</si>
  <si>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</si>
  <si>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</si>
  <si>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</si>
  <si>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</si>
  <si>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</si>
  <si>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</si>
  <si>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>1. Központi költségvetésből kapott ktgvetési tám.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</si>
  <si>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</si>
  <si>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</si>
  <si>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</si>
  <si>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</si>
  <si>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</si>
  <si>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</si>
  <si>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</si>
  <si>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</si>
  <si>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</si>
  <si>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</si>
  <si>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</si>
  <si>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</si>
  <si>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</si>
  <si>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</si>
  <si>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</si>
  <si>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</si>
  <si>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</si>
  <si>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</si>
  <si>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</si>
  <si>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</si>
  <si>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</si>
  <si>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</si>
  <si>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</si>
  <si>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</si>
  <si>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</si>
  <si>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</si>
  <si>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</si>
  <si>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</si>
  <si>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</si>
  <si>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</si>
  <si>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</si>
  <si>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</si>
  <si>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</si>
  <si>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</si>
  <si>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</si>
  <si>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</si>
  <si>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</si>
  <si>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</si>
  <si>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</si>
  <si>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</si>
  <si>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</si>
  <si>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10. melléklete</t>
  </si>
  <si>
    <t>Részfoglalkozású</t>
  </si>
  <si>
    <t>IX. Megelőlegezés visszafizetése</t>
  </si>
  <si>
    <t>konyha</t>
  </si>
  <si>
    <t>Cofog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</si>
  <si>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</si>
  <si>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</si>
  <si>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</si>
  <si>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</si>
  <si>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</si>
  <si>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</si>
  <si>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</si>
  <si>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>Könyvtár</t>
  </si>
  <si>
    <t xml:space="preserve">Közfoglalkoztatás           </t>
  </si>
  <si>
    <t>1/1 kiegészítés</t>
  </si>
  <si>
    <t xml:space="preserve">Közfoglalkoztatás </t>
  </si>
  <si>
    <t>Növénytermesztés</t>
  </si>
  <si>
    <t>Sport</t>
  </si>
  <si>
    <t>Önkorm. Fogl.</t>
  </si>
  <si>
    <t>Dologi kiadás</t>
  </si>
  <si>
    <t>5. melléklete</t>
  </si>
  <si>
    <t>7. mellékelete</t>
  </si>
  <si>
    <t>8. melléklete</t>
  </si>
  <si>
    <t>13. melléklete</t>
  </si>
  <si>
    <t>Óvoda költségvetése</t>
  </si>
  <si>
    <t xml:space="preserve">     - célhoz kötött (viziközmű számla)</t>
  </si>
  <si>
    <t>Integrált Szociális Intézmény</t>
  </si>
  <si>
    <t>Zalaszentlászló Kerekerdő óvoda</t>
  </si>
  <si>
    <t>Házi segítségnyújtás</t>
  </si>
  <si>
    <t xml:space="preserve">Bentlakásos </t>
  </si>
  <si>
    <t>Egyéb vendéglátás</t>
  </si>
  <si>
    <t>Polgármesteri illetmény</t>
  </si>
  <si>
    <t xml:space="preserve">    - Pedagógusi bérfejlesztés pótlólagos összeg: 1 fő                               </t>
  </si>
  <si>
    <t xml:space="preserve">c. Szociális étkezés </t>
  </si>
  <si>
    <t>d. Házi segítségnyújtás</t>
  </si>
  <si>
    <t xml:space="preserve">    - 2018. 8 hónapra óvoda ped. munkáját segítők létszáma (2 fő)</t>
  </si>
  <si>
    <t xml:space="preserve">    - 2018. 4 hónapra óvoda ped. munkáját segítők létszáma (1 fő)</t>
  </si>
  <si>
    <t>Család és nővédelmi egészségügyi gondozás</t>
  </si>
  <si>
    <t>Házisegítségnyújtás</t>
  </si>
  <si>
    <t>ISZI költségvetése</t>
  </si>
  <si>
    <t>Állami támogatás óvoda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</si>
  <si>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</si>
  <si>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</si>
  <si>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</si>
  <si>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</si>
  <si>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>VII. Bevételek Összesen ( I.+…..+VI.)</t>
  </si>
  <si>
    <t>VIII. Előző évi korrigált pénzmaradvány</t>
  </si>
  <si>
    <t>XI. Zalaszentlászló Község Önkormányzatának összevont bevételei</t>
  </si>
  <si>
    <t xml:space="preserve"> adatok ezer Ft-ban</t>
  </si>
  <si>
    <t>adatok ezer Ft-ban</t>
  </si>
  <si>
    <t xml:space="preserve">            - Belső Ellenőrzési Társulás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</si>
  <si>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</si>
  <si>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</si>
  <si>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</si>
  <si>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</si>
  <si>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</si>
  <si>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2018.évi</t>
  </si>
  <si>
    <t>2019.évi</t>
  </si>
  <si>
    <t>Müködési kiadások</t>
  </si>
  <si>
    <t>Működési bevételek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</si>
  <si>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</si>
  <si>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</si>
  <si>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</si>
  <si>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</si>
  <si>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</si>
  <si>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</si>
  <si>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</si>
  <si>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</si>
  <si>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</si>
  <si>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</si>
  <si>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</si>
  <si>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</si>
  <si>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</si>
  <si>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Államháztartáson belüli megelőlegezés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</si>
  <si>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</si>
  <si>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</si>
  <si>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</si>
  <si>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</si>
  <si>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</si>
  <si>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</si>
  <si>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</si>
  <si>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</si>
  <si>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</si>
  <si>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</si>
  <si>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</si>
  <si>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</si>
  <si>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</si>
  <si>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</si>
  <si>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</si>
  <si>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</si>
  <si>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</si>
  <si>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</si>
  <si>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</si>
  <si>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</si>
  <si>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</si>
  <si>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Összesen:</t>
  </si>
  <si>
    <t>I. Működési célú támogatások államháztartáson belülről</t>
  </si>
  <si>
    <t>4. Felhalm. célú támogatások</t>
  </si>
  <si>
    <t>6. Pénzmaradvány, váll. eredm.</t>
  </si>
  <si>
    <t>Szabadidősport és tevékenység támogatása</t>
  </si>
  <si>
    <t>Gyermekétkeztetés</t>
  </si>
  <si>
    <t>Óvodai nevelés, ellátás működési feladatai</t>
  </si>
  <si>
    <t>4. A finanszirozás szempontjából elismert szakmai dolgozók bértámogatása</t>
  </si>
  <si>
    <t>3. Egyes szociális és gyermekjóléti feladatok támogatása</t>
  </si>
  <si>
    <t xml:space="preserve"> Ebből  - Szociális és Gyermekjóléti Alapszolg. Központ</t>
  </si>
  <si>
    <t>Támogatási célú finanszírozási műveletek</t>
  </si>
  <si>
    <t>Önkormányzatok funkcióra nem sorolható bevételei államháztartáson kívülről</t>
  </si>
  <si>
    <t>102023</t>
  </si>
  <si>
    <t>b. lakásfenntartási tám. 3600.- 90 %-a</t>
  </si>
  <si>
    <t>b. Intézmény-üzemeltetési támogatás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</si>
  <si>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</si>
  <si>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</si>
  <si>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</si>
  <si>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</si>
  <si>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</si>
  <si>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</si>
  <si>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</si>
  <si>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</si>
  <si>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</si>
  <si>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</si>
  <si>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Irányító (felügyeleti) szervtől kapott támogatás - állami támogatás konyha</t>
  </si>
  <si>
    <t>Intézményi kiadások összesen: (I.+II.+III.)</t>
  </si>
  <si>
    <t>IX. Zalaszentlászló Község Önkormányzata összesen (VII.+VIII.)</t>
  </si>
  <si>
    <t>X. Levonva az intézmények finanszírozása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</si>
  <si>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</si>
  <si>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</si>
  <si>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</si>
  <si>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</si>
  <si>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Vagyongazdálkodás</t>
  </si>
  <si>
    <t>Város- és községgazdálkodás</t>
  </si>
  <si>
    <t>Összesen közfoglalkoztatás</t>
  </si>
  <si>
    <t>megnevezése</t>
  </si>
  <si>
    <t xml:space="preserve">   Egyéb működési kiadás</t>
  </si>
  <si>
    <t>Zalaszentlászló Község Önkormányzata</t>
  </si>
  <si>
    <t>Szakfeladat megnevezése</t>
  </si>
  <si>
    <t>házi segítségnyújtás</t>
  </si>
  <si>
    <t>szociális étkeztetés</t>
  </si>
  <si>
    <t>Óvoda</t>
  </si>
  <si>
    <t>Szakfeladatok</t>
  </si>
  <si>
    <t>Önkorm.Igazg. tev.(polgármester, képviselők)</t>
  </si>
  <si>
    <t>( 1.+2.+3.+4.+5.)</t>
  </si>
  <si>
    <t>ÖSSZESEN ( 1.+2.+3.+4.+5.+6.)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</si>
  <si>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</si>
  <si>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</si>
  <si>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</si>
  <si>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</si>
  <si>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</si>
  <si>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</si>
  <si>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</si>
  <si>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</si>
  <si>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2017. évi</t>
  </si>
  <si>
    <t xml:space="preserve">2017. évi </t>
  </si>
  <si>
    <t xml:space="preserve">                   Zalaszentlászló Község Önkormányzat várható működési és felhalmozási célú bevételeinek és kiadásainak alakulása mérleg rendszerben</t>
  </si>
  <si>
    <t>Ellátási bevétel</t>
  </si>
  <si>
    <t>Bevételi jogcímek</t>
  </si>
  <si>
    <t>III. Felújítások</t>
  </si>
  <si>
    <t>IV.Intézményi kiadások összesen: (I+II.+III.)</t>
  </si>
  <si>
    <t>Főfoglalkozású</t>
  </si>
  <si>
    <t>Működési kiadások</t>
  </si>
  <si>
    <t xml:space="preserve">    - 2018. 8 hónapra óvoda pedagógusok elismert létszáma (2,3 fő)  </t>
  </si>
  <si>
    <t xml:space="preserve">    - 2018. 4 hónapra óvoda pedagógusok elismert létszáma (1 fő)  </t>
  </si>
  <si>
    <t xml:space="preserve"> 8 hónapra    97.400,- x 20 fő x 8/12       =                                  </t>
  </si>
  <si>
    <t xml:space="preserve"> 4 hónapra    97.400,- x 23 fő x 4/12       =                                    </t>
  </si>
  <si>
    <t xml:space="preserve">a. Elismert dolgozók bértámogatása: 1,12 fő        </t>
  </si>
  <si>
    <t>b. Bölcsődei üzemeltetési támogatás</t>
  </si>
  <si>
    <t>a. A finanszírozás szempontjából elismert dolgozók bértámogatása (1,9 fő)</t>
  </si>
  <si>
    <t>ZALSZENTLÁSZLÓ  KÖZSÉG  ÖNKORMÁNYZATA</t>
  </si>
  <si>
    <t>Zalaszentlászlói Kerekerdő Óvoda-Bölcsőde</t>
  </si>
  <si>
    <t>2019. évi  Működési kiadások részletezése kormányzati funkciónként és kiemelt előirányzatonként</t>
  </si>
  <si>
    <t>2019. évi  Működési kiadások részletezése szakfeladatonként és kiemelt előirányzatonként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</si>
  <si>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</si>
  <si>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</si>
  <si>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</si>
  <si>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</si>
  <si>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</si>
  <si>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</si>
  <si>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</si>
  <si>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</si>
  <si>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</si>
  <si>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</si>
  <si>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</si>
  <si>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</si>
  <si>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</si>
  <si>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</si>
  <si>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</si>
  <si>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</si>
  <si>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</si>
  <si>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</si>
  <si>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</si>
  <si>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</si>
  <si>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</si>
  <si>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</si>
  <si>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</si>
  <si>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</si>
  <si>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>2. Óvodaműködési támogatás 97.400 Ft/ fő / év</t>
  </si>
  <si>
    <t xml:space="preserve">            - Szimat Állatvédő Egyesület</t>
  </si>
  <si>
    <t xml:space="preserve">           - Faluház felújítás</t>
  </si>
  <si>
    <t xml:space="preserve">Zalaszentlászló Község Önkormányzatának ……./2019. (………….) rendelete a 2019. évi költségvetésről </t>
  </si>
  <si>
    <t>11. melléklet</t>
  </si>
  <si>
    <t>Tető átnyúlása miatti rész megvásárlása (41m2*/3)</t>
  </si>
  <si>
    <t>1./ Felújítások</t>
  </si>
  <si>
    <t>2./ Beruházások</t>
  </si>
  <si>
    <t xml:space="preserve">    - kötött (rezsicsökkentés)</t>
  </si>
  <si>
    <t xml:space="preserve">    - célhoz kötött (lakások)</t>
  </si>
  <si>
    <t xml:space="preserve">    - célhoz kötött (víziközmű)</t>
  </si>
  <si>
    <t xml:space="preserve">c. Gyermek étkeztetés szünidei támogatása                    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</si>
  <si>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</si>
  <si>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</si>
  <si>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</si>
  <si>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2.3 Munkavállalók utáni pályázati bevétel (GINOP)</t>
  </si>
  <si>
    <t xml:space="preserve">     - Célhoz kötött (rezsicsökkentés)</t>
  </si>
  <si>
    <t>Ellátási díjak (gyermekétkeztetés)</t>
  </si>
  <si>
    <t>IV. Beruházások</t>
  </si>
  <si>
    <t>Működési kiadások összesen (1.+…+8.):</t>
  </si>
  <si>
    <t xml:space="preserve">I. Működési kiadások </t>
  </si>
  <si>
    <t xml:space="preserve">            -Zala-Kar</t>
  </si>
  <si>
    <t xml:space="preserve">            -TÖOSZ</t>
  </si>
  <si>
    <t>5./ Szt László települések hozzájárulása szoborhoz</t>
  </si>
  <si>
    <t>Állat e.ü.</t>
  </si>
  <si>
    <t>Fogászati ügyeleti ellátás</t>
  </si>
  <si>
    <t>bölcsőde</t>
  </si>
  <si>
    <t>5. Szent László települések hozzájárulása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</si>
  <si>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</si>
  <si>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</si>
  <si>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</si>
  <si>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</si>
  <si>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</si>
  <si>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</si>
  <si>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</si>
  <si>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</si>
  <si>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</si>
  <si>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</si>
  <si>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</si>
  <si>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</si>
  <si>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</si>
  <si>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</si>
  <si>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</si>
  <si>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</si>
  <si>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</si>
  <si>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</si>
  <si>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</si>
  <si>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</si>
  <si>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</si>
  <si>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</si>
  <si>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</si>
  <si>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</si>
  <si>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</si>
  <si>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Működési (állami megelőlegezés: 3 684 211, pénztár 56, főszámla, lekötött betét számlák, rezsicsökkentés 1.140)</t>
  </si>
  <si>
    <t>2. Fejlesztési: ( víziközmű számla 5.934, célelszámolási lakbér 3.435, faluház pályázat 102.583)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</si>
  <si>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</si>
  <si>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</si>
  <si>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</si>
  <si>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</si>
  <si>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</si>
  <si>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</si>
  <si>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</si>
  <si>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</si>
  <si>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</si>
  <si>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</si>
  <si>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</si>
  <si>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</si>
  <si>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</si>
  <si>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</si>
  <si>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</si>
  <si>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</si>
  <si>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>6./ Pénzmaradvány</t>
  </si>
  <si>
    <t xml:space="preserve">  Működési bevételek összesen: ( 1.+….+6.):</t>
  </si>
  <si>
    <t>Irányító (felügyeleti) szervtől kapott támogatás</t>
  </si>
  <si>
    <t>II. Irányitó (felügyeleti) szervtől kapott támogatás</t>
  </si>
  <si>
    <t xml:space="preserve">  6. Bölcsőde, mini bölcsőde támogatása</t>
  </si>
  <si>
    <t>Szociális ágazati összevont pótlék</t>
  </si>
  <si>
    <t>Zalaszentlászló Község Önkormányzatának  ……./2019. (………….) rendelete a 2019. évi költségvetés módosításáról</t>
  </si>
  <si>
    <t>Módosított előirányzat</t>
  </si>
  <si>
    <t>Eredeti előirányzat</t>
  </si>
  <si>
    <t>Jogcímek</t>
  </si>
  <si>
    <t>2019. évben állami ktgv.-ből származó bevételek összesen:</t>
  </si>
  <si>
    <t>V. Egyéb működési célú állami támogatások</t>
  </si>
  <si>
    <t>1. Működési célra átvett pénz TB alapoktól</t>
  </si>
  <si>
    <t>3. Munkavállalók után kapott támogatás (GINOP)</t>
  </si>
  <si>
    <t>2. Működési célra átvett pénz elkülönített pénzalapoktól (közfoglalkoztatás)</t>
  </si>
  <si>
    <t>VI. Felhalmozási célú állami támogatások</t>
  </si>
  <si>
    <t>1. Szent László Hermára kapott támogatás</t>
  </si>
  <si>
    <t>2. Közfoglalkoztatás felhalmozási célú támogatása</t>
  </si>
  <si>
    <t>3. EMMI által folyósított Makovecz-féle támogatás</t>
  </si>
  <si>
    <t>EMMI által folyósított Makovecz-féle támogatás</t>
  </si>
  <si>
    <t>Szent László Hermára kapott támogatás</t>
  </si>
  <si>
    <t>Közfoglalkoztatás felhalmozási célú támogatása</t>
  </si>
  <si>
    <t>6. Biztosító által fizetett kártérítés</t>
  </si>
  <si>
    <t>Előző évi elszámolásból származó kiadás</t>
  </si>
  <si>
    <t>Térképek készítése</t>
  </si>
  <si>
    <t>Ebből:  Üzlethelyiség megvásárlása</t>
  </si>
  <si>
    <t>Eszközbeszerzés</t>
  </si>
  <si>
    <t>Szent László szobor talapzat</t>
  </si>
  <si>
    <t>6./ Makovecz-féle támogatás</t>
  </si>
  <si>
    <t>Bölcsődei támogatása</t>
  </si>
  <si>
    <t>III. Működési célú állami támogatás (GINOP)</t>
  </si>
  <si>
    <t xml:space="preserve">IV. Előző évi pénzmaradvány </t>
  </si>
  <si>
    <t>Intézményi bevételek összesen: (I.+II.+III.+IV.):</t>
  </si>
  <si>
    <t xml:space="preserve"> Zalaszentlászló Község Önkormányzatának ……./2019. (………….) rendelete a 2019. évi költségvetés módosításáról</t>
  </si>
  <si>
    <t>Zalaszentlászló Község Önkormányzatának …….../2019 (…….…...) rendelete a 2019. évi költségvetés módosításáról</t>
  </si>
  <si>
    <t xml:space="preserve"> Zalaszentlászló Község Önkormányzatának ……...../2019. (…....….) rendelete a 2019. évi költségvetés módosításáról</t>
  </si>
  <si>
    <t>Zalaszentlászló Község Önkormányzatának ……./2019. (………….) rendelete a 2019. évi költségvetés módosításáról</t>
  </si>
  <si>
    <t>2019. évi költségvetésének módosítása</t>
  </si>
  <si>
    <t>2019. évi költségvetés módosítása</t>
  </si>
  <si>
    <t>Zalaszentlászló Község Önkormányzatának  ……./2019 (………….) rendelete a 2019. évi költségvetés módosításáról</t>
  </si>
  <si>
    <t>2019. évi átlagos statisztikai létszám</t>
  </si>
  <si>
    <t>2019. év</t>
  </si>
  <si>
    <t>Zalaszentlászló Község Önkormányzata ………/2019. (………..) rendelete a 2019. évi költségvetés módosításáról</t>
  </si>
  <si>
    <t xml:space="preserve">Zalaszentlászló Község Önkormányzat …...../2019.(…….…..) rendelete a 2019. évi költségvetés módosításáról     </t>
  </si>
  <si>
    <t>IV. Előző évi pénzmaradvány</t>
  </si>
  <si>
    <t>IV. Intézményi bevételek összesen: (I.+II.+III.+IV.)</t>
  </si>
  <si>
    <t>3./ Előző évi elszámolásból eredő különbözet</t>
  </si>
  <si>
    <t>7. Felhalmozási célú támogatás (közfoglalkoztatás)</t>
  </si>
  <si>
    <t>5./ Mezőgazdasági területalapú támogatás</t>
  </si>
  <si>
    <t>Mindösszesen</t>
  </si>
  <si>
    <t>Önkormányzat összesen:</t>
  </si>
  <si>
    <t>Intézmények összesen:</t>
  </si>
  <si>
    <t>6. Terülepalapú támogatás</t>
  </si>
  <si>
    <t>Közfoglalkoztatás</t>
  </si>
  <si>
    <t>Faluház felújítása</t>
  </si>
  <si>
    <t>14. melléklet</t>
  </si>
  <si>
    <t>Mezőgazdasági területalapú támogatás</t>
  </si>
  <si>
    <t xml:space="preserve">     - általános fejlesztési tartalék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</si>
</sst>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\ _F_t"/>
  </numFmts>
  <fonts count="3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Arial CE"/>
      <charset val="238"/>
    </font>
    <font>
      <b/>
      <sz val="11"/>
      <color indexed="8"/>
      <name val="Times New Roman"/>
      <family val="1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34" xfId="0" applyBorder="1"/>
    <xf numFmtId="0" fontId="0" fillId="0" borderId="40" xfId="0" applyBorder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0" fontId="2" fillId="2" borderId="28" xfId="0" applyFont="1" applyFill="1" applyBorder="1"/>
    <xf numFmtId="3" fontId="4" fillId="2" borderId="12" xfId="0" applyNumberFormat="1" applyFont="1" applyFill="1" applyBorder="1"/>
    <xf numFmtId="0" fontId="4" fillId="0" borderId="12" xfId="0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0" fontId="3" fillId="0" borderId="19" xfId="0" applyFont="1" applyBorder="1"/>
    <xf numFmtId="3" fontId="2" fillId="0" borderId="39" xfId="0" applyNumberFormat="1" applyFont="1" applyFill="1" applyBorder="1"/>
    <xf numFmtId="0" fontId="3" fillId="0" borderId="39" xfId="0" applyFont="1" applyBorder="1"/>
    <xf numFmtId="3" fontId="4" fillId="0" borderId="39" xfId="0" applyNumberFormat="1" applyFont="1" applyBorder="1"/>
    <xf numFmtId="3" fontId="2" fillId="3" borderId="39" xfId="0" applyNumberFormat="1" applyFont="1" applyFill="1" applyBorder="1"/>
    <xf numFmtId="0" fontId="2" fillId="0" borderId="39" xfId="0" applyFont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9" fillId="0" borderId="45" xfId="0" applyFont="1" applyBorder="1" applyAlignment="1">
      <alignment horizontal="left" vertical="top" wrapText="1" indent="2"/>
    </xf>
    <xf numFmtId="0" fontId="0" fillId="0" borderId="28" xfId="0" applyBorder="1"/>
    <xf numFmtId="0" fontId="3" fillId="0" borderId="28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0" fillId="0" borderId="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9" fillId="0" borderId="5" xfId="0" applyNumberFormat="1" applyFont="1" applyBorder="1" applyAlignment="1">
      <alignment horizontal="left" vertical="top" wrapText="1" indent="1"/>
    </xf>
    <xf numFmtId="3" fontId="11" fillId="0" borderId="11" xfId="0" applyNumberFormat="1" applyFont="1" applyBorder="1" applyAlignment="1">
      <alignment vertical="top" wrapText="1"/>
    </xf>
    <xf numFmtId="0" fontId="13" fillId="0" borderId="0" xfId="0" applyFont="1"/>
    <xf numFmtId="3" fontId="2" fillId="0" borderId="29" xfId="0" applyNumberFormat="1" applyFont="1" applyBorder="1"/>
    <xf numFmtId="3" fontId="9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54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57" xfId="0" applyNumberFormat="1" applyFont="1" applyBorder="1"/>
    <xf numFmtId="0" fontId="1" fillId="0" borderId="28" xfId="0" applyFont="1" applyFill="1" applyBorder="1"/>
    <xf numFmtId="0" fontId="0" fillId="0" borderId="59" xfId="0" applyBorder="1"/>
    <xf numFmtId="3" fontId="4" fillId="0" borderId="60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53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30" xfId="0" applyFont="1" applyFill="1" applyBorder="1"/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3" fontId="3" fillId="5" borderId="30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right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0" fontId="3" fillId="5" borderId="30" xfId="0" applyFont="1" applyFill="1" applyBorder="1"/>
    <xf numFmtId="3" fontId="3" fillId="5" borderId="13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0" fontId="1" fillId="5" borderId="22" xfId="0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4" fillId="5" borderId="28" xfId="0" applyFont="1" applyFill="1" applyBorder="1" applyAlignment="1">
      <alignment wrapText="1"/>
    </xf>
    <xf numFmtId="0" fontId="4" fillId="5" borderId="38" xfId="0" applyFont="1" applyFill="1" applyBorder="1"/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4" fillId="0" borderId="0" xfId="0" applyFont="1"/>
    <xf numFmtId="0" fontId="15" fillId="0" borderId="63" xfId="0" applyFont="1" applyBorder="1"/>
    <xf numFmtId="3" fontId="15" fillId="0" borderId="59" xfId="0" applyNumberFormat="1" applyFont="1" applyBorder="1" applyAlignment="1">
      <alignment wrapText="1"/>
    </xf>
    <xf numFmtId="0" fontId="15" fillId="0" borderId="64" xfId="0" applyFont="1" applyBorder="1" applyAlignment="1">
      <alignment wrapText="1"/>
    </xf>
    <xf numFmtId="165" fontId="15" fillId="0" borderId="12" xfId="1" applyNumberFormat="1" applyFont="1" applyBorder="1"/>
    <xf numFmtId="3" fontId="15" fillId="0" borderId="28" xfId="0" applyNumberFormat="1" applyFont="1" applyBorder="1"/>
    <xf numFmtId="0" fontId="15" fillId="0" borderId="64" xfId="0" applyFont="1" applyBorder="1"/>
    <xf numFmtId="3" fontId="15" fillId="0" borderId="28" xfId="0" applyNumberFormat="1" applyFont="1" applyBorder="1" applyAlignment="1">
      <alignment wrapText="1"/>
    </xf>
    <xf numFmtId="0" fontId="15" fillId="0" borderId="28" xfId="0" applyFont="1" applyBorder="1"/>
    <xf numFmtId="165" fontId="15" fillId="0" borderId="10" xfId="1" applyNumberFormat="1" applyFont="1" applyBorder="1"/>
    <xf numFmtId="3" fontId="15" fillId="0" borderId="14" xfId="0" applyNumberFormat="1" applyFont="1" applyBorder="1" applyAlignment="1">
      <alignment wrapText="1"/>
    </xf>
    <xf numFmtId="0" fontId="15" fillId="0" borderId="47" xfId="0" applyFont="1" applyBorder="1"/>
    <xf numFmtId="0" fontId="15" fillId="0" borderId="19" xfId="0" applyFont="1" applyBorder="1"/>
    <xf numFmtId="165" fontId="15" fillId="0" borderId="15" xfId="1" applyNumberFormat="1" applyFont="1" applyBorder="1"/>
    <xf numFmtId="3" fontId="18" fillId="0" borderId="28" xfId="0" applyNumberFormat="1" applyFont="1" applyBorder="1" applyAlignment="1">
      <alignment wrapText="1"/>
    </xf>
    <xf numFmtId="0" fontId="15" fillId="0" borderId="28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5" fillId="0" borderId="66" xfId="0" applyFont="1" applyBorder="1" applyAlignment="1">
      <alignment wrapText="1"/>
    </xf>
    <xf numFmtId="3" fontId="15" fillId="0" borderId="14" xfId="0" applyNumberFormat="1" applyFont="1" applyBorder="1"/>
    <xf numFmtId="0" fontId="14" fillId="0" borderId="27" xfId="0" applyFont="1" applyBorder="1"/>
    <xf numFmtId="0" fontId="14" fillId="0" borderId="62" xfId="0" applyFont="1" applyBorder="1"/>
    <xf numFmtId="165" fontId="14" fillId="0" borderId="22" xfId="1" applyNumberFormat="1" applyFont="1" applyBorder="1"/>
    <xf numFmtId="3" fontId="14" fillId="0" borderId="27" xfId="0" applyNumberFormat="1" applyFont="1" applyBorder="1"/>
    <xf numFmtId="3" fontId="14" fillId="0" borderId="62" xfId="0" applyNumberFormat="1" applyFont="1" applyBorder="1"/>
    <xf numFmtId="0" fontId="14" fillId="0" borderId="67" xfId="0" applyFont="1" applyBorder="1"/>
    <xf numFmtId="165" fontId="14" fillId="0" borderId="52" xfId="1" applyNumberFormat="1" applyFont="1" applyBorder="1"/>
    <xf numFmtId="3" fontId="14" fillId="0" borderId="67" xfId="0" applyNumberFormat="1" applyFont="1" applyBorder="1"/>
    <xf numFmtId="3" fontId="15" fillId="0" borderId="0" xfId="0" applyNumberFormat="1" applyFont="1"/>
    <xf numFmtId="0" fontId="15" fillId="0" borderId="0" xfId="0" applyFont="1"/>
    <xf numFmtId="0" fontId="15" fillId="0" borderId="52" xfId="0" applyFont="1" applyBorder="1" applyAlignment="1">
      <alignment wrapText="1"/>
    </xf>
    <xf numFmtId="0" fontId="0" fillId="0" borderId="12" xfId="0" applyFont="1" applyBorder="1"/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54" xfId="0" applyNumberFormat="1" applyFont="1" applyFill="1" applyBorder="1" applyAlignment="1">
      <alignment horizontal="right"/>
    </xf>
    <xf numFmtId="3" fontId="2" fillId="5" borderId="68" xfId="0" applyNumberFormat="1" applyFont="1" applyFill="1" applyBorder="1" applyAlignment="1">
      <alignment horizontal="right"/>
    </xf>
    <xf numFmtId="3" fontId="3" fillId="5" borderId="55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69" xfId="0" applyNumberFormat="1" applyFont="1" applyBorder="1"/>
    <xf numFmtId="2" fontId="3" fillId="0" borderId="69" xfId="0" applyNumberFormat="1" applyFont="1" applyBorder="1"/>
    <xf numFmtId="2" fontId="4" fillId="3" borderId="69" xfId="0" applyNumberFormat="1" applyFont="1" applyFill="1" applyBorder="1"/>
    <xf numFmtId="2" fontId="4" fillId="2" borderId="69" xfId="0" applyNumberFormat="1" applyFont="1" applyFill="1" applyBorder="1"/>
    <xf numFmtId="0" fontId="1" fillId="5" borderId="4" xfId="0" applyFont="1" applyFill="1" applyBorder="1"/>
    <xf numFmtId="0" fontId="3" fillId="5" borderId="58" xfId="0" applyFont="1" applyFill="1" applyBorder="1"/>
    <xf numFmtId="0" fontId="4" fillId="2" borderId="28" xfId="0" applyFont="1" applyFill="1" applyBorder="1"/>
    <xf numFmtId="0" fontId="3" fillId="0" borderId="58" xfId="0" applyFont="1" applyBorder="1"/>
    <xf numFmtId="0" fontId="2" fillId="3" borderId="58" xfId="0" applyFont="1" applyFill="1" applyBorder="1"/>
    <xf numFmtId="0" fontId="2" fillId="0" borderId="58" xfId="0" applyFont="1" applyBorder="1"/>
    <xf numFmtId="0" fontId="2" fillId="5" borderId="58" xfId="0" applyFont="1" applyFill="1" applyBorder="1"/>
    <xf numFmtId="0" fontId="4" fillId="3" borderId="58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69" xfId="0" applyNumberFormat="1" applyFill="1" applyBorder="1"/>
    <xf numFmtId="0" fontId="2" fillId="7" borderId="28" xfId="0" applyFont="1" applyFill="1" applyBorder="1"/>
    <xf numFmtId="0" fontId="2" fillId="0" borderId="58" xfId="0" applyFont="1" applyFill="1" applyBorder="1"/>
    <xf numFmtId="10" fontId="4" fillId="0" borderId="69" xfId="0" applyNumberFormat="1" applyFont="1" applyFill="1" applyBorder="1"/>
    <xf numFmtId="0" fontId="4" fillId="7" borderId="28" xfId="0" applyFont="1" applyFill="1" applyBorder="1"/>
    <xf numFmtId="0" fontId="4" fillId="0" borderId="58" xfId="0" applyFont="1" applyBorder="1"/>
    <xf numFmtId="10" fontId="0" fillId="7" borderId="69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58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8" xfId="0" applyFont="1" applyBorder="1"/>
    <xf numFmtId="0" fontId="4" fillId="0" borderId="37" xfId="0" applyFont="1" applyBorder="1"/>
    <xf numFmtId="3" fontId="4" fillId="0" borderId="9" xfId="0" applyNumberFormat="1" applyFont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59" xfId="0" applyFont="1" applyFill="1" applyBorder="1"/>
    <xf numFmtId="3" fontId="2" fillId="5" borderId="24" xfId="0" applyNumberFormat="1" applyFont="1" applyFill="1" applyBorder="1"/>
    <xf numFmtId="3" fontId="2" fillId="5" borderId="60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54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2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73" xfId="0" applyNumberFormat="1" applyFont="1" applyBorder="1"/>
    <xf numFmtId="2" fontId="3" fillId="2" borderId="69" xfId="0" applyNumberFormat="1" applyFont="1" applyFill="1" applyBorder="1"/>
    <xf numFmtId="2" fontId="4" fillId="2" borderId="74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53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69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69" xfId="0" applyNumberFormat="1" applyFont="1" applyFill="1" applyBorder="1"/>
    <xf numFmtId="3" fontId="2" fillId="0" borderId="69" xfId="0" applyNumberFormat="1" applyFont="1" applyBorder="1"/>
    <xf numFmtId="3" fontId="2" fillId="5" borderId="69" xfId="0" applyNumberFormat="1" applyFont="1" applyFill="1" applyBorder="1"/>
    <xf numFmtId="3" fontId="4" fillId="2" borderId="29" xfId="0" applyNumberFormat="1" applyFont="1" applyFill="1" applyBorder="1"/>
    <xf numFmtId="3" fontId="4" fillId="3" borderId="69" xfId="0" applyNumberFormat="1" applyFont="1" applyFill="1" applyBorder="1"/>
    <xf numFmtId="3" fontId="4" fillId="2" borderId="55" xfId="0" applyNumberFormat="1" applyFont="1" applyFill="1" applyBorder="1"/>
    <xf numFmtId="10" fontId="4" fillId="6" borderId="69" xfId="0" applyNumberFormat="1" applyFont="1" applyFill="1" applyBorder="1"/>
    <xf numFmtId="10" fontId="4" fillId="7" borderId="69" xfId="0" applyNumberFormat="1" applyFont="1" applyFill="1" applyBorder="1"/>
    <xf numFmtId="10" fontId="0" fillId="2" borderId="69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53" xfId="0" applyNumberFormat="1" applyFont="1" applyBorder="1"/>
    <xf numFmtId="3" fontId="1" fillId="0" borderId="69" xfId="0" applyNumberFormat="1" applyFont="1" applyBorder="1"/>
    <xf numFmtId="3" fontId="2" fillId="7" borderId="53" xfId="0" applyNumberFormat="1" applyFont="1" applyFill="1" applyBorder="1"/>
    <xf numFmtId="3" fontId="2" fillId="0" borderId="69" xfId="0" applyNumberFormat="1" applyFont="1" applyFill="1" applyBorder="1"/>
    <xf numFmtId="3" fontId="4" fillId="7" borderId="29" xfId="0" applyNumberFormat="1" applyFont="1" applyFill="1" applyBorder="1"/>
    <xf numFmtId="3" fontId="4" fillId="0" borderId="53" xfId="0" applyNumberFormat="1" applyFont="1" applyBorder="1"/>
    <xf numFmtId="3" fontId="4" fillId="0" borderId="69" xfId="0" applyNumberFormat="1" applyFont="1" applyBorder="1"/>
    <xf numFmtId="3" fontId="2" fillId="0" borderId="53" xfId="0" applyNumberFormat="1" applyFont="1" applyBorder="1"/>
    <xf numFmtId="0" fontId="0" fillId="0" borderId="27" xfId="0" applyFill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3" fontId="1" fillId="5" borderId="15" xfId="0" applyNumberFormat="1" applyFont="1" applyFill="1" applyBorder="1" applyAlignment="1">
      <alignment horizontal="right"/>
    </xf>
    <xf numFmtId="0" fontId="4" fillId="5" borderId="59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0" xfId="0" applyFont="1" applyBorder="1" applyAlignment="1">
      <alignment horizontal="center" vertical="center"/>
    </xf>
    <xf numFmtId="0" fontId="21" fillId="0" borderId="58" xfId="0" applyFont="1" applyBorder="1" applyAlignment="1">
      <alignment wrapText="1"/>
    </xf>
    <xf numFmtId="3" fontId="21" fillId="5" borderId="39" xfId="0" applyNumberFormat="1" applyFont="1" applyFill="1" applyBorder="1"/>
    <xf numFmtId="3" fontId="21" fillId="0" borderId="39" xfId="0" applyNumberFormat="1" applyFont="1" applyBorder="1"/>
    <xf numFmtId="3" fontId="1" fillId="0" borderId="70" xfId="0" applyNumberFormat="1" applyFont="1" applyBorder="1"/>
    <xf numFmtId="0" fontId="22" fillId="0" borderId="0" xfId="0" applyFont="1"/>
    <xf numFmtId="3" fontId="22" fillId="5" borderId="17" xfId="0" applyNumberFormat="1" applyFont="1" applyFill="1" applyBorder="1"/>
    <xf numFmtId="3" fontId="22" fillId="5" borderId="16" xfId="0" applyNumberFormat="1" applyFont="1" applyFill="1" applyBorder="1"/>
    <xf numFmtId="3" fontId="21" fillId="0" borderId="12" xfId="0" applyNumberFormat="1" applyFont="1" applyBorder="1"/>
    <xf numFmtId="0" fontId="2" fillId="5" borderId="68" xfId="0" applyFont="1" applyFill="1" applyBorder="1"/>
    <xf numFmtId="3" fontId="2" fillId="5" borderId="72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28" xfId="0" applyNumberForma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69" xfId="0" applyFill="1" applyBorder="1"/>
    <xf numFmtId="0" fontId="4" fillId="7" borderId="5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69" xfId="0" applyFont="1" applyFill="1" applyBorder="1" applyAlignment="1">
      <alignment horizontal="center"/>
    </xf>
    <xf numFmtId="0" fontId="4" fillId="7" borderId="58" xfId="0" applyFont="1" applyFill="1" applyBorder="1"/>
    <xf numFmtId="0" fontId="4" fillId="7" borderId="39" xfId="0" applyFont="1" applyFill="1" applyBorder="1"/>
    <xf numFmtId="0" fontId="4" fillId="7" borderId="69" xfId="0" applyFont="1" applyFill="1" applyBorder="1"/>
    <xf numFmtId="0" fontId="4" fillId="7" borderId="41" xfId="0" applyFont="1" applyFill="1" applyBorder="1"/>
    <xf numFmtId="0" fontId="0" fillId="6" borderId="58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13" xfId="0" applyNumberFormat="1" applyFill="1" applyBorder="1" applyAlignment="1">
      <alignment horizontal="right"/>
    </xf>
    <xf numFmtId="3" fontId="0" fillId="5" borderId="30" xfId="0" applyNumberFormat="1" applyFill="1" applyBorder="1" applyAlignment="1">
      <alignment horizontal="right"/>
    </xf>
    <xf numFmtId="3" fontId="0" fillId="5" borderId="54" xfId="0" applyNumberFormat="1" applyFill="1" applyBorder="1" applyAlignment="1">
      <alignment horizontal="right"/>
    </xf>
    <xf numFmtId="3" fontId="0" fillId="5" borderId="55" xfId="0" applyNumberFormat="1" applyFill="1" applyBorder="1" applyAlignment="1">
      <alignment horizontal="right"/>
    </xf>
    <xf numFmtId="0" fontId="0" fillId="5" borderId="64" xfId="0" applyFill="1" applyBorder="1"/>
    <xf numFmtId="0" fontId="0" fillId="6" borderId="26" xfId="0" applyFill="1" applyBorder="1"/>
    <xf numFmtId="166" fontId="2" fillId="0" borderId="16" xfId="0" applyNumberFormat="1" applyFont="1" applyBorder="1"/>
    <xf numFmtId="166" fontId="1" fillId="0" borderId="12" xfId="0" applyNumberFormat="1" applyFont="1" applyBorder="1"/>
    <xf numFmtId="166" fontId="0" fillId="0" borderId="12" xfId="0" applyNumberFormat="1" applyFont="1" applyBorder="1"/>
    <xf numFmtId="166" fontId="1" fillId="0" borderId="15" xfId="0" applyNumberFormat="1" applyFont="1" applyBorder="1"/>
    <xf numFmtId="166" fontId="4" fillId="0" borderId="12" xfId="0" applyNumberFormat="1" applyFont="1" applyBorder="1"/>
    <xf numFmtId="166" fontId="4" fillId="0" borderId="17" xfId="0" applyNumberFormat="1" applyFont="1" applyBorder="1"/>
    <xf numFmtId="166" fontId="1" fillId="0" borderId="24" xfId="0" applyNumberFormat="1" applyFont="1" applyBorder="1"/>
    <xf numFmtId="166" fontId="1" fillId="5" borderId="12" xfId="0" applyNumberFormat="1" applyFont="1" applyFill="1" applyBorder="1"/>
    <xf numFmtId="0" fontId="0" fillId="0" borderId="58" xfId="0" applyFont="1" applyBorder="1" applyAlignment="1">
      <alignment horizontal="left" indent="2"/>
    </xf>
    <xf numFmtId="3" fontId="0" fillId="5" borderId="39" xfId="0" applyNumberFormat="1" applyFont="1" applyFill="1" applyBorder="1"/>
    <xf numFmtId="2" fontId="19" fillId="0" borderId="5" xfId="0" applyNumberFormat="1" applyFont="1" applyBorder="1"/>
    <xf numFmtId="0" fontId="19" fillId="0" borderId="0" xfId="0" applyFont="1"/>
    <xf numFmtId="3" fontId="19" fillId="5" borderId="12" xfId="0" applyNumberFormat="1" applyFont="1" applyFill="1" applyBorder="1"/>
    <xf numFmtId="3" fontId="24" fillId="5" borderId="12" xfId="0" applyNumberFormat="1" applyFont="1" applyFill="1" applyBorder="1"/>
    <xf numFmtId="0" fontId="9" fillId="0" borderId="45" xfId="0" applyFont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23" fillId="5" borderId="12" xfId="0" applyNumberFormat="1" applyFont="1" applyFill="1" applyBorder="1"/>
    <xf numFmtId="3" fontId="23" fillId="5" borderId="39" xfId="0" applyNumberFormat="1" applyFont="1" applyFill="1" applyBorder="1"/>
    <xf numFmtId="3" fontId="22" fillId="0" borderId="12" xfId="0" applyNumberFormat="1" applyFont="1" applyBorder="1"/>
    <xf numFmtId="3" fontId="23" fillId="0" borderId="39" xfId="0" applyNumberFormat="1" applyFont="1" applyBorder="1"/>
    <xf numFmtId="3" fontId="23" fillId="3" borderId="39" xfId="0" applyNumberFormat="1" applyFont="1" applyFill="1" applyBorder="1"/>
    <xf numFmtId="3" fontId="22" fillId="0" borderId="0" xfId="0" applyNumberFormat="1" applyFont="1" applyBorder="1"/>
    <xf numFmtId="3" fontId="22" fillId="5" borderId="0" xfId="0" applyNumberFormat="1" applyFont="1" applyFill="1"/>
    <xf numFmtId="3" fontId="23" fillId="5" borderId="13" xfId="0" applyNumberFormat="1" applyFont="1" applyFill="1" applyBorder="1"/>
    <xf numFmtId="3" fontId="22" fillId="0" borderId="0" xfId="0" applyNumberFormat="1" applyFont="1"/>
    <xf numFmtId="3" fontId="22" fillId="0" borderId="15" xfId="0" applyNumberFormat="1" applyFont="1" applyBorder="1"/>
    <xf numFmtId="3" fontId="25" fillId="7" borderId="12" xfId="0" applyNumberFormat="1" applyFont="1" applyFill="1" applyBorder="1"/>
    <xf numFmtId="0" fontId="13" fillId="8" borderId="0" xfId="0" applyFont="1" applyFill="1" applyAlignment="1">
      <alignment horizontal="left" wrapText="1"/>
    </xf>
    <xf numFmtId="3" fontId="24" fillId="0" borderId="12" xfId="0" applyNumberFormat="1" applyFont="1" applyBorder="1"/>
    <xf numFmtId="3" fontId="19" fillId="0" borderId="24" xfId="0" applyNumberFormat="1" applyFont="1" applyBorder="1"/>
    <xf numFmtId="3" fontId="24" fillId="0" borderId="17" xfId="0" applyNumberFormat="1" applyFont="1" applyBorder="1"/>
    <xf numFmtId="3" fontId="22" fillId="0" borderId="12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3" fontId="19" fillId="5" borderId="12" xfId="0" applyNumberFormat="1" applyFont="1" applyFill="1" applyBorder="1" applyAlignment="1">
      <alignment horizontal="right"/>
    </xf>
    <xf numFmtId="3" fontId="19" fillId="5" borderId="15" xfId="0" applyNumberFormat="1" applyFont="1" applyFill="1" applyBorder="1" applyAlignment="1">
      <alignment horizontal="right"/>
    </xf>
    <xf numFmtId="3" fontId="24" fillId="5" borderId="24" xfId="0" applyNumberFormat="1" applyFont="1" applyFill="1" applyBorder="1" applyAlignment="1">
      <alignment horizontal="right"/>
    </xf>
    <xf numFmtId="3" fontId="24" fillId="5" borderId="16" xfId="0" applyNumberFormat="1" applyFont="1" applyFill="1" applyBorder="1" applyAlignment="1">
      <alignment horizontal="right"/>
    </xf>
    <xf numFmtId="3" fontId="0" fillId="5" borderId="16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22" fillId="5" borderId="12" xfId="0" applyFont="1" applyFill="1" applyBorder="1"/>
    <xf numFmtId="3" fontId="24" fillId="5" borderId="13" xfId="0" applyNumberFormat="1" applyFont="1" applyFill="1" applyBorder="1"/>
    <xf numFmtId="3" fontId="19" fillId="5" borderId="17" xfId="0" applyNumberFormat="1" applyFont="1" applyFill="1" applyBorder="1"/>
    <xf numFmtId="0" fontId="19" fillId="0" borderId="4" xfId="0" applyFont="1" applyFill="1" applyBorder="1" applyAlignment="1">
      <alignment horizontal="left" indent="2"/>
    </xf>
    <xf numFmtId="3" fontId="19" fillId="0" borderId="12" xfId="0" applyNumberFormat="1" applyFont="1" applyBorder="1"/>
    <xf numFmtId="3" fontId="21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19" fillId="5" borderId="16" xfId="0" applyNumberFormat="1" applyFont="1" applyFill="1" applyBorder="1"/>
    <xf numFmtId="3" fontId="1" fillId="0" borderId="39" xfId="0" applyNumberFormat="1" applyFont="1" applyBorder="1"/>
    <xf numFmtId="3" fontId="24" fillId="7" borderId="12" xfId="0" applyNumberFormat="1" applyFont="1" applyFill="1" applyBorder="1"/>
    <xf numFmtId="3" fontId="24" fillId="0" borderId="12" xfId="0" applyNumberFormat="1" applyFont="1" applyFill="1" applyBorder="1"/>
    <xf numFmtId="3" fontId="24" fillId="5" borderId="24" xfId="0" applyNumberFormat="1" applyFont="1" applyFill="1" applyBorder="1"/>
    <xf numFmtId="3" fontId="24" fillId="5" borderId="12" xfId="0" applyNumberFormat="1" applyFont="1" applyFill="1" applyBorder="1" applyAlignment="1">
      <alignment horizontal="right"/>
    </xf>
    <xf numFmtId="3" fontId="24" fillId="2" borderId="12" xfId="0" applyNumberFormat="1" applyFont="1" applyFill="1" applyBorder="1"/>
    <xf numFmtId="3" fontId="28" fillId="0" borderId="12" xfId="0" applyNumberFormat="1" applyFont="1" applyBorder="1"/>
    <xf numFmtId="3" fontId="24" fillId="5" borderId="42" xfId="0" applyNumberFormat="1" applyFont="1" applyFill="1" applyBorder="1"/>
    <xf numFmtId="3" fontId="24" fillId="0" borderId="13" xfId="0" applyNumberFormat="1" applyFont="1" applyBorder="1"/>
    <xf numFmtId="3" fontId="19" fillId="5" borderId="13" xfId="0" applyNumberFormat="1" applyFont="1" applyFill="1" applyBorder="1" applyAlignment="1">
      <alignment horizontal="right"/>
    </xf>
    <xf numFmtId="3" fontId="25" fillId="5" borderId="12" xfId="0" applyNumberFormat="1" applyFont="1" applyFill="1" applyBorder="1"/>
    <xf numFmtId="3" fontId="19" fillId="5" borderId="3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right"/>
    </xf>
    <xf numFmtId="3" fontId="3" fillId="5" borderId="69" xfId="0" applyNumberFormat="1" applyFont="1" applyFill="1" applyBorder="1" applyAlignment="1">
      <alignment horizontal="right"/>
    </xf>
    <xf numFmtId="3" fontId="19" fillId="5" borderId="40" xfId="0" applyNumberFormat="1" applyFont="1" applyFill="1" applyBorder="1" applyAlignment="1">
      <alignment horizontal="right"/>
    </xf>
    <xf numFmtId="3" fontId="19" fillId="5" borderId="28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28" fillId="5" borderId="12" xfId="0" applyNumberFormat="1" applyFont="1" applyFill="1" applyBorder="1"/>
    <xf numFmtId="3" fontId="25" fillId="6" borderId="12" xfId="0" applyNumberFormat="1" applyFont="1" applyFill="1" applyBorder="1"/>
    <xf numFmtId="3" fontId="24" fillId="0" borderId="16" xfId="0" applyNumberFormat="1" applyFont="1" applyBorder="1"/>
    <xf numFmtId="3" fontId="24" fillId="0" borderId="42" xfId="0" applyNumberFormat="1" applyFont="1" applyBorder="1"/>
    <xf numFmtId="3" fontId="24" fillId="2" borderId="10" xfId="0" applyNumberFormat="1" applyFont="1" applyFill="1" applyBorder="1"/>
    <xf numFmtId="0" fontId="4" fillId="6" borderId="14" xfId="0" applyFont="1" applyFill="1" applyBorder="1"/>
    <xf numFmtId="3" fontId="24" fillId="6" borderId="10" xfId="0" applyNumberFormat="1" applyFont="1" applyFill="1" applyBorder="1"/>
    <xf numFmtId="0" fontId="4" fillId="6" borderId="42" xfId="0" applyFont="1" applyFill="1" applyBorder="1"/>
    <xf numFmtId="3" fontId="24" fillId="6" borderId="37" xfId="0" applyNumberFormat="1" applyFont="1" applyFill="1" applyBorder="1"/>
    <xf numFmtId="0" fontId="2" fillId="6" borderId="42" xfId="0" applyFont="1" applyFill="1" applyBorder="1"/>
    <xf numFmtId="3" fontId="24" fillId="6" borderId="38" xfId="0" applyNumberFormat="1" applyFont="1" applyFill="1" applyBorder="1" applyAlignment="1">
      <alignment horizontal="right"/>
    </xf>
    <xf numFmtId="3" fontId="2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55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24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0" fontId="2" fillId="6" borderId="23" xfId="0" applyFont="1" applyFill="1" applyBorder="1"/>
    <xf numFmtId="3" fontId="2" fillId="6" borderId="72" xfId="0" applyNumberFormat="1" applyFont="1" applyFill="1" applyBorder="1" applyAlignment="1">
      <alignment horizontal="right"/>
    </xf>
    <xf numFmtId="3" fontId="2" fillId="6" borderId="68" xfId="0" applyNumberFormat="1" applyFont="1" applyFill="1" applyBorder="1" applyAlignment="1">
      <alignment horizontal="right"/>
    </xf>
    <xf numFmtId="3" fontId="2" fillId="6" borderId="42" xfId="0" applyNumberFormat="1" applyFont="1" applyFill="1" applyBorder="1" applyAlignment="1">
      <alignment horizontal="right"/>
    </xf>
    <xf numFmtId="3" fontId="2" fillId="6" borderId="37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right"/>
    </xf>
    <xf numFmtId="3" fontId="22" fillId="0" borderId="26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0" fontId="19" fillId="5" borderId="12" xfId="0" applyFont="1" applyFill="1" applyBorder="1"/>
    <xf numFmtId="0" fontId="24" fillId="5" borderId="23" xfId="0" applyFont="1" applyFill="1" applyBorder="1"/>
    <xf numFmtId="0" fontId="4" fillId="6" borderId="58" xfId="0" applyFont="1" applyFill="1" applyBorder="1"/>
    <xf numFmtId="3" fontId="4" fillId="6" borderId="40" xfId="0" applyNumberFormat="1" applyFont="1" applyFill="1" applyBorder="1" applyAlignment="1">
      <alignment horizontal="right"/>
    </xf>
    <xf numFmtId="14" fontId="4" fillId="6" borderId="69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24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24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53" xfId="0" applyNumberFormat="1" applyFont="1" applyFill="1" applyBorder="1"/>
    <xf numFmtId="3" fontId="1" fillId="5" borderId="39" xfId="0" applyNumberFormat="1" applyFont="1" applyFill="1" applyBorder="1"/>
    <xf numFmtId="3" fontId="21" fillId="0" borderId="40" xfId="0" applyNumberFormat="1" applyFont="1" applyBorder="1"/>
    <xf numFmtId="3" fontId="22" fillId="0" borderId="39" xfId="0" applyNumberFormat="1" applyFont="1" applyBorder="1"/>
    <xf numFmtId="3" fontId="3" fillId="5" borderId="39" xfId="0" applyNumberFormat="1" applyFont="1" applyFill="1" applyBorder="1"/>
    <xf numFmtId="3" fontId="3" fillId="5" borderId="69" xfId="0" applyNumberFormat="1" applyFont="1" applyFill="1" applyBorder="1"/>
    <xf numFmtId="3" fontId="19" fillId="0" borderId="13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3" fontId="19" fillId="0" borderId="6" xfId="0" applyNumberFormat="1" applyFont="1" applyBorder="1" applyAlignment="1">
      <alignment horizontal="right"/>
    </xf>
    <xf numFmtId="3" fontId="24" fillId="5" borderId="42" xfId="0" applyNumberFormat="1" applyFont="1" applyFill="1" applyBorder="1" applyAlignment="1">
      <alignment horizontal="right"/>
    </xf>
    <xf numFmtId="3" fontId="24" fillId="0" borderId="15" xfId="0" applyNumberFormat="1" applyFont="1" applyBorder="1"/>
    <xf numFmtId="3" fontId="24" fillId="0" borderId="26" xfId="0" applyNumberFormat="1" applyFont="1" applyBorder="1" applyAlignment="1">
      <alignment horizontal="right"/>
    </xf>
    <xf numFmtId="3" fontId="24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15" fillId="0" borderId="61" xfId="0" applyFont="1" applyBorder="1"/>
    <xf numFmtId="165" fontId="15" fillId="0" borderId="8" xfId="1" applyNumberFormat="1" applyFont="1" applyBorder="1"/>
    <xf numFmtId="0" fontId="15" fillId="0" borderId="39" xfId="0" applyFont="1" applyBorder="1" applyAlignment="1">
      <alignment wrapText="1"/>
    </xf>
    <xf numFmtId="165" fontId="15" fillId="0" borderId="40" xfId="1" applyNumberFormat="1" applyFont="1" applyBorder="1"/>
    <xf numFmtId="0" fontId="15" fillId="0" borderId="39" xfId="0" applyFont="1" applyBorder="1"/>
    <xf numFmtId="0" fontId="15" fillId="0" borderId="65" xfId="0" applyFont="1" applyBorder="1"/>
    <xf numFmtId="165" fontId="15" fillId="0" borderId="66" xfId="1" applyNumberFormat="1" applyFont="1" applyBorder="1"/>
    <xf numFmtId="3" fontId="15" fillId="0" borderId="8" xfId="0" applyNumberFormat="1" applyFont="1" applyBorder="1" applyAlignment="1">
      <alignment wrapText="1"/>
    </xf>
    <xf numFmtId="165" fontId="15" fillId="0" borderId="24" xfId="1" applyNumberFormat="1" applyFont="1" applyBorder="1"/>
    <xf numFmtId="3" fontId="15" fillId="0" borderId="40" xfId="0" applyNumberFormat="1" applyFont="1" applyBorder="1"/>
    <xf numFmtId="3" fontId="15" fillId="0" borderId="40" xfId="0" applyNumberFormat="1" applyFont="1" applyBorder="1" applyAlignment="1">
      <alignment wrapText="1"/>
    </xf>
    <xf numFmtId="0" fontId="15" fillId="0" borderId="40" xfId="0" applyFont="1" applyBorder="1"/>
    <xf numFmtId="3" fontId="15" fillId="0" borderId="66" xfId="0" applyNumberFormat="1" applyFont="1" applyBorder="1" applyAlignment="1">
      <alignment wrapText="1"/>
    </xf>
    <xf numFmtId="3" fontId="18" fillId="0" borderId="40" xfId="0" applyNumberFormat="1" applyFont="1" applyBorder="1" applyAlignment="1">
      <alignment wrapText="1"/>
    </xf>
    <xf numFmtId="165" fontId="18" fillId="0" borderId="12" xfId="1" applyNumberFormat="1" applyFont="1" applyBorder="1"/>
    <xf numFmtId="3" fontId="18" fillId="0" borderId="40" xfId="0" applyNumberFormat="1" applyFont="1" applyBorder="1"/>
    <xf numFmtId="3" fontId="18" fillId="0" borderId="66" xfId="0" applyNumberFormat="1" applyFont="1" applyBorder="1"/>
    <xf numFmtId="165" fontId="18" fillId="0" borderId="10" xfId="1" applyNumberFormat="1" applyFont="1" applyBorder="1"/>
    <xf numFmtId="0" fontId="0" fillId="0" borderId="28" xfId="0" applyBorder="1" applyAlignment="1">
      <alignment horizontal="left"/>
    </xf>
    <xf numFmtId="0" fontId="24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0" fontId="3" fillId="5" borderId="47" xfId="0" applyFont="1" applyFill="1" applyBorder="1" applyAlignment="1">
      <alignment horizontal="left" indent="2"/>
    </xf>
    <xf numFmtId="3" fontId="3" fillId="5" borderId="60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165" fontId="15" fillId="3" borderId="60" xfId="1" applyNumberFormat="1" applyFont="1" applyFill="1" applyBorder="1" applyAlignment="1"/>
    <xf numFmtId="165" fontId="15" fillId="0" borderId="29" xfId="1" applyNumberFormat="1" applyFont="1" applyBorder="1"/>
    <xf numFmtId="165" fontId="15" fillId="3" borderId="29" xfId="1" applyNumberFormat="1" applyFont="1" applyFill="1" applyBorder="1" applyAlignment="1"/>
    <xf numFmtId="165" fontId="29" fillId="3" borderId="29" xfId="1" applyNumberFormat="1" applyFont="1" applyFill="1" applyBorder="1" applyAlignment="1"/>
    <xf numFmtId="0" fontId="14" fillId="0" borderId="35" xfId="0" applyFont="1" applyBorder="1"/>
    <xf numFmtId="165" fontId="14" fillId="0" borderId="9" xfId="1" applyNumberFormat="1" applyFont="1" applyBorder="1"/>
    <xf numFmtId="3" fontId="14" fillId="0" borderId="35" xfId="0" applyNumberFormat="1" applyFont="1" applyBorder="1"/>
    <xf numFmtId="165" fontId="15" fillId="3" borderId="55" xfId="1" applyNumberFormat="1" applyFont="1" applyFill="1" applyBorder="1" applyAlignment="1"/>
    <xf numFmtId="165" fontId="14" fillId="0" borderId="32" xfId="1" applyNumberFormat="1" applyFont="1" applyBorder="1"/>
    <xf numFmtId="3" fontId="24" fillId="6" borderId="19" xfId="0" applyNumberFormat="1" applyFont="1" applyFill="1" applyBorder="1"/>
    <xf numFmtId="3" fontId="24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19" fillId="5" borderId="28" xfId="0" applyFont="1" applyFill="1" applyBorder="1" applyAlignment="1">
      <alignment horizontal="left" indent="1"/>
    </xf>
    <xf numFmtId="3" fontId="19" fillId="5" borderId="29" xfId="0" applyNumberFormat="1" applyFont="1" applyFill="1" applyBorder="1"/>
    <xf numFmtId="0" fontId="0" fillId="5" borderId="58" xfId="0" applyFill="1" applyBorder="1"/>
    <xf numFmtId="3" fontId="1" fillId="5" borderId="69" xfId="0" applyNumberFormat="1" applyFont="1" applyFill="1" applyBorder="1"/>
    <xf numFmtId="3" fontId="24" fillId="6" borderId="53" xfId="0" applyNumberFormat="1" applyFont="1" applyFill="1" applyBorder="1"/>
    <xf numFmtId="0" fontId="4" fillId="5" borderId="58" xfId="0" applyFont="1" applyFill="1" applyBorder="1"/>
    <xf numFmtId="3" fontId="24" fillId="6" borderId="29" xfId="0" applyNumberFormat="1" applyFont="1" applyFill="1" applyBorder="1" applyAlignment="1">
      <alignment horizontal="right"/>
    </xf>
    <xf numFmtId="0" fontId="0" fillId="0" borderId="36" xfId="0" applyFill="1" applyBorder="1"/>
    <xf numFmtId="3" fontId="1" fillId="5" borderId="15" xfId="0" applyNumberFormat="1" applyFont="1" applyFill="1" applyBorder="1"/>
    <xf numFmtId="3" fontId="19" fillId="5" borderId="24" xfId="0" applyNumberFormat="1" applyFont="1" applyFill="1" applyBorder="1"/>
    <xf numFmtId="3" fontId="1" fillId="5" borderId="24" xfId="0" applyNumberFormat="1" applyFont="1" applyFill="1" applyBorder="1"/>
    <xf numFmtId="3" fontId="4" fillId="5" borderId="60" xfId="0" applyNumberFormat="1" applyFont="1" applyFill="1" applyBorder="1"/>
    <xf numFmtId="0" fontId="0" fillId="0" borderId="28" xfId="0" applyFill="1" applyBorder="1" applyAlignment="1">
      <alignment wrapText="1"/>
    </xf>
    <xf numFmtId="0" fontId="4" fillId="6" borderId="50" xfId="0" applyFont="1" applyFill="1" applyBorder="1"/>
    <xf numFmtId="3" fontId="24" fillId="6" borderId="23" xfId="0" applyNumberFormat="1" applyFont="1" applyFill="1" applyBorder="1"/>
    <xf numFmtId="3" fontId="4" fillId="6" borderId="23" xfId="0" applyNumberFormat="1" applyFont="1" applyFill="1" applyBorder="1"/>
    <xf numFmtId="3" fontId="19" fillId="0" borderId="13" xfId="0" applyNumberFormat="1" applyFont="1" applyBorder="1"/>
    <xf numFmtId="166" fontId="1" fillId="0" borderId="13" xfId="0" applyNumberFormat="1" applyFont="1" applyBorder="1"/>
    <xf numFmtId="3" fontId="4" fillId="0" borderId="54" xfId="0" applyNumberFormat="1" applyFont="1" applyBorder="1"/>
    <xf numFmtId="0" fontId="0" fillId="0" borderId="30" xfId="0" applyFont="1" applyFill="1" applyBorder="1"/>
    <xf numFmtId="0" fontId="1" fillId="0" borderId="54" xfId="0" applyFont="1" applyFill="1" applyBorder="1"/>
    <xf numFmtId="0" fontId="4" fillId="6" borderId="42" xfId="0" applyFont="1" applyFill="1" applyBorder="1" applyAlignment="1">
      <alignment horizontal="left"/>
    </xf>
    <xf numFmtId="3" fontId="24" fillId="6" borderId="68" xfId="0" applyNumberFormat="1" applyFont="1" applyFill="1" applyBorder="1"/>
    <xf numFmtId="166" fontId="4" fillId="6" borderId="68" xfId="0" applyNumberFormat="1" applyFont="1" applyFill="1" applyBorder="1"/>
    <xf numFmtId="3" fontId="4" fillId="6" borderId="37" xfId="0" applyNumberFormat="1" applyFont="1" applyFill="1" applyBorder="1"/>
    <xf numFmtId="0" fontId="0" fillId="0" borderId="0" xfId="0" applyAlignment="1">
      <alignment horizontal="right"/>
    </xf>
    <xf numFmtId="0" fontId="9" fillId="0" borderId="45" xfId="0" applyFont="1" applyBorder="1" applyAlignment="1">
      <alignment horizontal="left"/>
    </xf>
    <xf numFmtId="3" fontId="11" fillId="0" borderId="23" xfId="0" applyNumberFormat="1" applyFont="1" applyBorder="1" applyAlignment="1">
      <alignment horizontal="center" vertical="top" wrapText="1"/>
    </xf>
    <xf numFmtId="0" fontId="11" fillId="7" borderId="23" xfId="0" applyFont="1" applyFill="1" applyBorder="1" applyAlignment="1">
      <alignment vertical="top" wrapText="1"/>
    </xf>
    <xf numFmtId="0" fontId="11" fillId="6" borderId="45" xfId="0" applyFont="1" applyFill="1" applyBorder="1" applyAlignment="1">
      <alignment vertical="top" wrapText="1"/>
    </xf>
    <xf numFmtId="0" fontId="11" fillId="6" borderId="6" xfId="0" applyFont="1" applyFill="1" applyBorder="1" applyAlignment="1">
      <alignment vertical="top" wrapText="1"/>
    </xf>
    <xf numFmtId="3" fontId="11" fillId="6" borderId="3" xfId="0" applyNumberFormat="1" applyFont="1" applyFill="1" applyBorder="1" applyAlignment="1">
      <alignment vertical="top" wrapText="1"/>
    </xf>
    <xf numFmtId="3" fontId="9" fillId="6" borderId="3" xfId="0" applyNumberFormat="1" applyFont="1" applyFill="1" applyBorder="1" applyAlignment="1">
      <alignment horizontal="right" vertical="top" wrapText="1"/>
    </xf>
    <xf numFmtId="3" fontId="9" fillId="6" borderId="5" xfId="0" applyNumberFormat="1" applyFont="1" applyFill="1" applyBorder="1" applyAlignment="1">
      <alignment vertical="top" wrapText="1"/>
    </xf>
    <xf numFmtId="3" fontId="9" fillId="0" borderId="45" xfId="0" applyNumberFormat="1" applyFont="1" applyBorder="1" applyAlignment="1">
      <alignment vertical="top" wrapText="1"/>
    </xf>
    <xf numFmtId="0" fontId="9" fillId="0" borderId="45" xfId="0" applyFont="1" applyFill="1" applyBorder="1" applyAlignment="1">
      <alignment horizontal="left" vertical="top" wrapText="1" indent="1"/>
    </xf>
    <xf numFmtId="0" fontId="11" fillId="0" borderId="45" xfId="0" applyFont="1" applyBorder="1" applyAlignment="1">
      <alignment horizontal="left" vertical="top" wrapText="1"/>
    </xf>
    <xf numFmtId="3" fontId="11" fillId="0" borderId="9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left" vertical="top" wrapText="1"/>
    </xf>
    <xf numFmtId="3" fontId="11" fillId="6" borderId="5" xfId="0" applyNumberFormat="1" applyFont="1" applyFill="1" applyBorder="1" applyAlignment="1">
      <alignment vertical="top" wrapText="1"/>
    </xf>
    <xf numFmtId="3" fontId="11" fillId="6" borderId="6" xfId="0" applyNumberFormat="1" applyFont="1" applyFill="1" applyBorder="1" applyAlignment="1">
      <alignment vertical="top" wrapText="1"/>
    </xf>
    <xf numFmtId="2" fontId="3" fillId="4" borderId="5" xfId="0" applyNumberFormat="1" applyFont="1" applyFill="1" applyBorder="1" applyAlignment="1">
      <alignment horizontal="center"/>
    </xf>
    <xf numFmtId="0" fontId="3" fillId="0" borderId="12" xfId="0" applyFont="1" applyBorder="1"/>
    <xf numFmtId="3" fontId="0" fillId="5" borderId="34" xfId="0" applyNumberFormat="1" applyFont="1" applyFill="1" applyBorder="1" applyAlignment="1">
      <alignment horizontal="right"/>
    </xf>
    <xf numFmtId="3" fontId="0" fillId="5" borderId="29" xfId="0" applyNumberFormat="1" applyFont="1" applyFill="1" applyBorder="1" applyAlignment="1">
      <alignment horizontal="right"/>
    </xf>
    <xf numFmtId="0" fontId="4" fillId="7" borderId="0" xfId="0" applyFont="1" applyFill="1" applyBorder="1"/>
    <xf numFmtId="3" fontId="28" fillId="5" borderId="17" xfId="0" applyNumberFormat="1" applyFont="1" applyFill="1" applyBorder="1"/>
    <xf numFmtId="0" fontId="0" fillId="0" borderId="51" xfId="0" applyBorder="1" applyAlignment="1">
      <alignment horizontal="left" wrapText="1" indent="6"/>
    </xf>
    <xf numFmtId="0" fontId="0" fillId="0" borderId="16" xfId="0" applyBorder="1" applyAlignment="1">
      <alignment vertical="top"/>
    </xf>
    <xf numFmtId="0" fontId="0" fillId="0" borderId="16" xfId="0" applyBorder="1" applyAlignment="1">
      <alignment horizontal="right" vertical="top"/>
    </xf>
    <xf numFmtId="0" fontId="0" fillId="0" borderId="16" xfId="0" applyBorder="1"/>
    <xf numFmtId="0" fontId="0" fillId="0" borderId="16" xfId="0" applyBorder="1" applyAlignment="1">
      <alignment horizontal="left" wrapText="1" indent="6"/>
    </xf>
    <xf numFmtId="0" fontId="4" fillId="5" borderId="14" xfId="0" applyFont="1" applyFill="1" applyBorder="1"/>
    <xf numFmtId="3" fontId="4" fillId="5" borderId="10" xfId="0" applyNumberFormat="1" applyFont="1" applyFill="1" applyBorder="1" applyAlignment="1">
      <alignment horizontal="right"/>
    </xf>
    <xf numFmtId="0" fontId="3" fillId="0" borderId="29" xfId="0" applyFont="1" applyBorder="1"/>
    <xf numFmtId="3" fontId="3" fillId="5" borderId="32" xfId="0" applyNumberFormat="1" applyFont="1" applyFill="1" applyBorder="1" applyAlignment="1">
      <alignment horizontal="right"/>
    </xf>
    <xf numFmtId="3" fontId="0" fillId="5" borderId="13" xfId="0" applyNumberFormat="1" applyFont="1" applyFill="1" applyBorder="1"/>
    <xf numFmtId="3" fontId="1" fillId="5" borderId="13" xfId="0" applyNumberFormat="1" applyFont="1" applyFill="1" applyBorder="1"/>
    <xf numFmtId="3" fontId="4" fillId="5" borderId="54" xfId="0" applyNumberFormat="1" applyFont="1" applyFill="1" applyBorder="1"/>
    <xf numFmtId="0" fontId="4" fillId="0" borderId="13" xfId="0" applyFont="1" applyFill="1" applyBorder="1"/>
    <xf numFmtId="3" fontId="24" fillId="0" borderId="13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4" fillId="0" borderId="48" xfId="0" applyFont="1" applyBorder="1"/>
    <xf numFmtId="0" fontId="24" fillId="5" borderId="44" xfId="0" applyFont="1" applyFill="1" applyBorder="1"/>
    <xf numFmtId="0" fontId="4" fillId="5" borderId="44" xfId="0" applyFont="1" applyFill="1" applyBorder="1"/>
    <xf numFmtId="0" fontId="4" fillId="0" borderId="29" xfId="0" applyFont="1" applyBorder="1" applyAlignment="1">
      <alignment horizontal="center"/>
    </xf>
    <xf numFmtId="0" fontId="4" fillId="0" borderId="29" xfId="0" applyFont="1" applyBorder="1"/>
    <xf numFmtId="0" fontId="1" fillId="5" borderId="29" xfId="0" applyFont="1" applyFill="1" applyBorder="1"/>
    <xf numFmtId="0" fontId="1" fillId="5" borderId="55" xfId="0" applyFont="1" applyFill="1" applyBorder="1"/>
    <xf numFmtId="3" fontId="4" fillId="0" borderId="13" xfId="0" applyNumberFormat="1" applyFont="1" applyBorder="1"/>
    <xf numFmtId="0" fontId="2" fillId="0" borderId="12" xfId="0" applyFont="1" applyBorder="1" applyAlignment="1">
      <alignment horizontal="left" wrapText="1"/>
    </xf>
    <xf numFmtId="165" fontId="30" fillId="0" borderId="12" xfId="1" applyNumberFormat="1" applyFont="1" applyBorder="1"/>
    <xf numFmtId="165" fontId="30" fillId="3" borderId="55" xfId="1" applyNumberFormat="1" applyFont="1" applyFill="1" applyBorder="1" applyAlignment="1"/>
    <xf numFmtId="165" fontId="30" fillId="3" borderId="29" xfId="1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11" fillId="7" borderId="50" xfId="0" applyNumberFormat="1" applyFont="1" applyFill="1" applyBorder="1" applyAlignment="1">
      <alignment horizontal="center" vertical="top" wrapText="1"/>
    </xf>
    <xf numFmtId="3" fontId="11" fillId="7" borderId="4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73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44" xfId="0" applyFont="1" applyBorder="1" applyAlignment="1">
      <alignment horizontal="right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69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0" fillId="6" borderId="5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7" borderId="58" xfId="0" applyFont="1" applyFill="1" applyBorder="1" applyAlignment="1"/>
    <xf numFmtId="0" fontId="4" fillId="7" borderId="39" xfId="0" applyFont="1" applyFill="1" applyBorder="1" applyAlignment="1"/>
    <xf numFmtId="0" fontId="4" fillId="7" borderId="69" xfId="0" applyFont="1" applyFill="1" applyBorder="1" applyAlignment="1"/>
    <xf numFmtId="0" fontId="0" fillId="5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5" fillId="3" borderId="44" xfId="0" applyFont="1" applyFill="1" applyBorder="1" applyAlignment="1">
      <alignment horizontal="right"/>
    </xf>
    <xf numFmtId="0" fontId="16" fillId="6" borderId="1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35" xfId="0" applyFont="1" applyFill="1" applyBorder="1" applyAlignment="1">
      <alignment horizontal="left" vertical="center" wrapText="1"/>
    </xf>
    <xf numFmtId="0" fontId="16" fillId="6" borderId="44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35" xfId="0" applyFont="1" applyFill="1" applyBorder="1" applyAlignment="1">
      <alignment horizontal="left" vertical="center" wrapText="1"/>
    </xf>
    <xf numFmtId="0" fontId="14" fillId="6" borderId="44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6" borderId="2" xfId="0" applyNumberFormat="1" applyFont="1" applyFill="1" applyBorder="1" applyAlignment="1">
      <alignment horizontal="left" vertical="center" wrapText="1"/>
    </xf>
    <xf numFmtId="3" fontId="16" fillId="6" borderId="3" xfId="0" applyNumberFormat="1" applyFont="1" applyFill="1" applyBorder="1" applyAlignment="1">
      <alignment horizontal="left" vertical="center" wrapText="1"/>
    </xf>
    <xf numFmtId="3" fontId="16" fillId="6" borderId="35" xfId="0" applyNumberFormat="1" applyFont="1" applyFill="1" applyBorder="1" applyAlignment="1">
      <alignment horizontal="left" vertical="center" wrapText="1"/>
    </xf>
    <xf numFmtId="3" fontId="16" fillId="6" borderId="44" xfId="0" applyNumberFormat="1" applyFont="1" applyFill="1" applyBorder="1" applyAlignment="1">
      <alignment horizontal="left" vertical="center" wrapText="1"/>
    </xf>
    <xf numFmtId="3" fontId="16" fillId="6" borderId="11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56"/>
  <sheetViews>
    <sheetView view="pageBreakPreview" topLeftCell="A4" zoomScaleSheetLayoutView="100" workbookViewId="0">
      <selection activeCell="B2" sqref="B2"/>
    </sheetView>
  </sheetViews>
  <sheetFormatPr defaultRowHeight="12.75" x14ac:dyDescent="0.2"/>
  <cols>
    <col min="1" max="1" width="15.42578125" style="134" customWidth="1"/>
    <col min="2" max="2" width="82" style="137" customWidth="1"/>
    <col min="3" max="16384" width="9.140625" style="130"/>
  </cols>
  <sheetData>
    <row r="1" spans="1:2" s="24" customFormat="1" ht="28.5" customHeight="1" x14ac:dyDescent="0.2">
      <c r="A1" s="322"/>
      <c r="B1" s="141" t="s">
        <v>496</v>
      </c>
    </row>
    <row r="2" spans="1:2" s="24" customFormat="1" ht="13.5" thickBot="1" x14ac:dyDescent="0.25">
      <c r="A2" s="323"/>
      <c r="B2" s="143" t="s">
        <v>179</v>
      </c>
    </row>
    <row r="3" spans="1:2" ht="18.75" customHeight="1" thickBot="1" x14ac:dyDescent="0.25">
      <c r="A3" s="273" t="s">
        <v>60</v>
      </c>
      <c r="B3" s="135" t="s">
        <v>61</v>
      </c>
    </row>
    <row r="4" spans="1:2" ht="19.5" customHeight="1" thickBot="1" x14ac:dyDescent="0.25">
      <c r="A4" s="274" t="s">
        <v>98</v>
      </c>
      <c r="B4" s="138" t="s">
        <v>198</v>
      </c>
    </row>
    <row r="5" spans="1:2" ht="13.5" customHeight="1" thickBot="1" x14ac:dyDescent="0.25">
      <c r="A5" s="275" t="s">
        <v>87</v>
      </c>
      <c r="B5" s="136" t="s">
        <v>88</v>
      </c>
    </row>
    <row r="6" spans="1:2" ht="13.5" customHeight="1" thickBot="1" x14ac:dyDescent="0.25">
      <c r="A6" s="275" t="s">
        <v>155</v>
      </c>
      <c r="B6" s="136" t="s">
        <v>86</v>
      </c>
    </row>
    <row r="7" spans="1:2" ht="29.25" customHeight="1" thickBot="1" x14ac:dyDescent="0.25">
      <c r="A7" s="275" t="s">
        <v>66</v>
      </c>
      <c r="B7" s="136" t="s">
        <v>67</v>
      </c>
    </row>
    <row r="8" spans="1:2" ht="18.75" customHeight="1" thickBot="1" x14ac:dyDescent="0.25">
      <c r="A8" s="275" t="s">
        <v>362</v>
      </c>
      <c r="B8" s="136" t="s">
        <v>363</v>
      </c>
    </row>
    <row r="9" spans="1:2" ht="26.25" thickBot="1" x14ac:dyDescent="0.25">
      <c r="A9" s="426" t="s">
        <v>364</v>
      </c>
      <c r="B9" s="427" t="s">
        <v>365</v>
      </c>
    </row>
    <row r="10" spans="1:2" ht="13.5" thickBot="1" x14ac:dyDescent="0.25">
      <c r="A10" s="428" t="s">
        <v>366</v>
      </c>
      <c r="B10" s="429" t="s">
        <v>367</v>
      </c>
    </row>
    <row r="11" spans="1:2" ht="18.75" customHeight="1" thickBot="1" x14ac:dyDescent="0.25">
      <c r="A11" s="275" t="s">
        <v>74</v>
      </c>
      <c r="B11" s="136" t="s">
        <v>156</v>
      </c>
    </row>
    <row r="12" spans="1:2" ht="18.75" customHeight="1" thickBot="1" x14ac:dyDescent="0.25">
      <c r="A12" s="275" t="s">
        <v>75</v>
      </c>
      <c r="B12" s="136" t="s">
        <v>297</v>
      </c>
    </row>
    <row r="13" spans="1:2" ht="18.75" customHeight="1" thickBot="1" x14ac:dyDescent="0.25">
      <c r="A13" s="275" t="s">
        <v>84</v>
      </c>
      <c r="B13" s="136" t="s">
        <v>157</v>
      </c>
    </row>
    <row r="14" spans="1:2" ht="18.75" customHeight="1" thickBot="1" x14ac:dyDescent="0.25">
      <c r="A14" s="275" t="s">
        <v>199</v>
      </c>
      <c r="B14" s="136" t="s">
        <v>200</v>
      </c>
    </row>
    <row r="15" spans="1:2" ht="18.75" customHeight="1" thickBot="1" x14ac:dyDescent="0.25">
      <c r="A15" s="275" t="s">
        <v>68</v>
      </c>
      <c r="B15" s="136" t="s">
        <v>69</v>
      </c>
    </row>
    <row r="16" spans="1:2" ht="18.75" customHeight="1" thickBot="1" x14ac:dyDescent="0.25">
      <c r="A16" s="275" t="s">
        <v>64</v>
      </c>
      <c r="B16" s="136" t="s">
        <v>65</v>
      </c>
    </row>
    <row r="17" spans="1:2" ht="18.75" customHeight="1" thickBot="1" x14ac:dyDescent="0.25">
      <c r="A17" s="275" t="s">
        <v>368</v>
      </c>
      <c r="B17" s="136" t="s">
        <v>158</v>
      </c>
    </row>
    <row r="18" spans="1:2" ht="18.75" customHeight="1" thickBot="1" x14ac:dyDescent="0.25">
      <c r="A18" s="275" t="s">
        <v>369</v>
      </c>
      <c r="B18" s="136" t="s">
        <v>370</v>
      </c>
    </row>
    <row r="19" spans="1:2" ht="15" customHeight="1" thickBot="1" x14ac:dyDescent="0.25">
      <c r="A19" s="275" t="s">
        <v>62</v>
      </c>
      <c r="B19" s="136" t="s">
        <v>63</v>
      </c>
    </row>
    <row r="20" spans="1:2" ht="15" customHeight="1" thickBot="1" x14ac:dyDescent="0.25">
      <c r="A20" s="275" t="s">
        <v>371</v>
      </c>
      <c r="B20" s="136" t="s">
        <v>372</v>
      </c>
    </row>
    <row r="21" spans="1:2" ht="16.5" customHeight="1" thickBot="1" x14ac:dyDescent="0.25">
      <c r="A21" s="275" t="s">
        <v>70</v>
      </c>
      <c r="B21" s="136" t="s">
        <v>71</v>
      </c>
    </row>
    <row r="22" spans="1:2" ht="18.75" customHeight="1" thickBot="1" x14ac:dyDescent="0.25">
      <c r="A22" s="275" t="s">
        <v>162</v>
      </c>
      <c r="B22" s="136" t="s">
        <v>163</v>
      </c>
    </row>
    <row r="23" spans="1:2" ht="17.25" customHeight="1" thickBot="1" x14ac:dyDescent="0.25">
      <c r="A23" s="275" t="s">
        <v>72</v>
      </c>
      <c r="B23" s="136" t="s">
        <v>73</v>
      </c>
    </row>
    <row r="24" spans="1:2" ht="18" customHeight="1" thickBot="1" x14ac:dyDescent="0.25">
      <c r="A24" s="275" t="s">
        <v>78</v>
      </c>
      <c r="B24" s="136" t="s">
        <v>79</v>
      </c>
    </row>
    <row r="25" spans="1:2" ht="18" customHeight="1" thickBot="1" x14ac:dyDescent="0.25">
      <c r="A25" s="275" t="s">
        <v>80</v>
      </c>
      <c r="B25" s="136" t="s">
        <v>81</v>
      </c>
    </row>
    <row r="26" spans="1:2" ht="18" customHeight="1" thickBot="1" x14ac:dyDescent="0.25">
      <c r="A26" s="275" t="s">
        <v>375</v>
      </c>
      <c r="B26" s="136" t="s">
        <v>376</v>
      </c>
    </row>
    <row r="27" spans="1:2" ht="18" customHeight="1" thickBot="1" x14ac:dyDescent="0.25">
      <c r="A27" s="275" t="s">
        <v>373</v>
      </c>
      <c r="B27" s="136" t="s">
        <v>374</v>
      </c>
    </row>
    <row r="28" spans="1:2" ht="18" customHeight="1" thickBot="1" x14ac:dyDescent="0.25">
      <c r="A28" s="275" t="s">
        <v>82</v>
      </c>
      <c r="B28" s="136" t="s">
        <v>229</v>
      </c>
    </row>
    <row r="29" spans="1:2" ht="18" customHeight="1" thickBot="1" x14ac:dyDescent="0.25">
      <c r="A29" s="275" t="s">
        <v>201</v>
      </c>
      <c r="B29" s="136" t="s">
        <v>291</v>
      </c>
    </row>
    <row r="30" spans="1:2" ht="18" customHeight="1" thickBot="1" x14ac:dyDescent="0.25">
      <c r="A30" s="275" t="s">
        <v>377</v>
      </c>
      <c r="B30" s="136" t="s">
        <v>378</v>
      </c>
    </row>
    <row r="31" spans="1:2" ht="18" customHeight="1" thickBot="1" x14ac:dyDescent="0.25">
      <c r="A31" s="275" t="s">
        <v>202</v>
      </c>
      <c r="B31" s="136" t="s">
        <v>203</v>
      </c>
    </row>
    <row r="32" spans="1:2" ht="16.5" customHeight="1" thickBot="1" x14ac:dyDescent="0.25">
      <c r="A32" s="275" t="s">
        <v>85</v>
      </c>
      <c r="B32" s="136" t="s">
        <v>164</v>
      </c>
    </row>
    <row r="33" spans="1:2" ht="16.5" customHeight="1" thickBot="1" x14ac:dyDescent="0.25">
      <c r="A33" s="275" t="s">
        <v>379</v>
      </c>
      <c r="B33" s="136" t="s">
        <v>380</v>
      </c>
    </row>
    <row r="34" spans="1:2" ht="15" customHeight="1" thickBot="1" x14ac:dyDescent="0.25">
      <c r="A34" s="275" t="s">
        <v>171</v>
      </c>
      <c r="B34" s="136" t="s">
        <v>165</v>
      </c>
    </row>
    <row r="35" spans="1:2" ht="20.25" customHeight="1" thickBot="1" x14ac:dyDescent="0.25">
      <c r="A35" s="275" t="s">
        <v>172</v>
      </c>
      <c r="B35" s="136" t="s">
        <v>292</v>
      </c>
    </row>
    <row r="36" spans="1:2" ht="18" customHeight="1" thickBot="1" x14ac:dyDescent="0.25">
      <c r="A36" s="275" t="s">
        <v>173</v>
      </c>
      <c r="B36" s="136" t="s">
        <v>174</v>
      </c>
    </row>
    <row r="37" spans="1:2" ht="15.75" customHeight="1" thickBot="1" x14ac:dyDescent="0.25">
      <c r="A37" s="275" t="s">
        <v>166</v>
      </c>
      <c r="B37" s="136" t="s">
        <v>83</v>
      </c>
    </row>
    <row r="38" spans="1:2" ht="15.75" customHeight="1" thickBot="1" x14ac:dyDescent="0.25">
      <c r="A38" s="275" t="s">
        <v>167</v>
      </c>
      <c r="B38" s="136" t="s">
        <v>230</v>
      </c>
    </row>
    <row r="39" spans="1:2" ht="18.75" customHeight="1" thickBot="1" x14ac:dyDescent="0.25">
      <c r="A39" s="275" t="s">
        <v>168</v>
      </c>
      <c r="B39" s="136" t="s">
        <v>169</v>
      </c>
    </row>
    <row r="40" spans="1:2" ht="15.75" customHeight="1" thickBot="1" x14ac:dyDescent="0.25">
      <c r="A40" s="275" t="s">
        <v>170</v>
      </c>
      <c r="B40" s="136" t="s">
        <v>298</v>
      </c>
    </row>
    <row r="41" spans="1:2" s="52" customFormat="1" ht="16.5" customHeight="1" thickBot="1" x14ac:dyDescent="0.25">
      <c r="A41" s="274" t="s">
        <v>99</v>
      </c>
      <c r="B41" s="138" t="s">
        <v>219</v>
      </c>
    </row>
    <row r="42" spans="1:2" ht="19.5" customHeight="1" thickBot="1" x14ac:dyDescent="0.25">
      <c r="A42" s="275" t="s">
        <v>76</v>
      </c>
      <c r="B42" s="136" t="s">
        <v>77</v>
      </c>
    </row>
    <row r="43" spans="1:2" ht="18" customHeight="1" thickBot="1" x14ac:dyDescent="0.25">
      <c r="A43" s="275" t="s">
        <v>171</v>
      </c>
      <c r="B43" s="136" t="s">
        <v>293</v>
      </c>
    </row>
    <row r="44" spans="1:2" ht="15" customHeight="1" thickBot="1" x14ac:dyDescent="0.25">
      <c r="A44" s="275" t="s">
        <v>172</v>
      </c>
      <c r="B44" s="136" t="s">
        <v>292</v>
      </c>
    </row>
    <row r="45" spans="1:2" ht="13.5" customHeight="1" thickBot="1" x14ac:dyDescent="0.25">
      <c r="A45" s="275" t="s">
        <v>173</v>
      </c>
      <c r="B45" s="136" t="s">
        <v>174</v>
      </c>
    </row>
    <row r="46" spans="1:2" ht="13.5" customHeight="1" thickBot="1" x14ac:dyDescent="0.25">
      <c r="A46" s="275" t="s">
        <v>382</v>
      </c>
      <c r="B46" s="136" t="s">
        <v>384</v>
      </c>
    </row>
    <row r="47" spans="1:2" ht="13.5" customHeight="1" thickBot="1" x14ac:dyDescent="0.25">
      <c r="A47" s="275" t="s">
        <v>383</v>
      </c>
      <c r="B47" s="136" t="s">
        <v>385</v>
      </c>
    </row>
    <row r="48" spans="1:2" ht="13.5" customHeight="1" thickBot="1" x14ac:dyDescent="0.25">
      <c r="A48" s="275" t="s">
        <v>166</v>
      </c>
      <c r="B48" s="136" t="s">
        <v>83</v>
      </c>
    </row>
    <row r="49" spans="1:2" ht="13.5" customHeight="1" thickBot="1" x14ac:dyDescent="0.25">
      <c r="A49" s="275" t="s">
        <v>381</v>
      </c>
      <c r="B49" s="136" t="s">
        <v>222</v>
      </c>
    </row>
    <row r="50" spans="1:2" ht="13.5" customHeight="1" thickBot="1" x14ac:dyDescent="0.25">
      <c r="A50" s="274" t="s">
        <v>100</v>
      </c>
      <c r="B50" s="138" t="s">
        <v>218</v>
      </c>
    </row>
    <row r="51" spans="1:2" ht="13.5" customHeight="1" thickBot="1" x14ac:dyDescent="0.25">
      <c r="A51" s="273" t="s">
        <v>166</v>
      </c>
      <c r="B51" s="430" t="s">
        <v>83</v>
      </c>
    </row>
    <row r="52" spans="1:2" ht="15" customHeight="1" thickBot="1" x14ac:dyDescent="0.25">
      <c r="A52" s="273" t="s">
        <v>167</v>
      </c>
      <c r="B52" s="430" t="s">
        <v>220</v>
      </c>
    </row>
    <row r="53" spans="1:2" ht="15" customHeight="1" thickBot="1" x14ac:dyDescent="0.25">
      <c r="A53" s="431" t="s">
        <v>299</v>
      </c>
      <c r="B53" s="432" t="s">
        <v>221</v>
      </c>
    </row>
    <row r="56" spans="1:2" x14ac:dyDescent="0.2">
      <c r="B56" s="444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7:D157"/>
  <sheetViews>
    <sheetView topLeftCell="A7" workbookViewId="0">
      <selection activeCell="K41" sqref="K41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4" x14ac:dyDescent="0.2">
      <c r="A7" s="705" t="s">
        <v>359</v>
      </c>
      <c r="B7" s="706"/>
      <c r="C7" s="706"/>
      <c r="D7" s="706"/>
    </row>
    <row r="8" spans="1:4" x14ac:dyDescent="0.2">
      <c r="A8" s="705" t="s">
        <v>494</v>
      </c>
      <c r="B8" s="706"/>
      <c r="C8" s="706"/>
      <c r="D8" s="706"/>
    </row>
    <row r="9" spans="1:4" x14ac:dyDescent="0.2">
      <c r="A9" s="722"/>
      <c r="B9" s="706"/>
      <c r="C9" s="722"/>
      <c r="D9" s="722"/>
    </row>
    <row r="11" spans="1:4" x14ac:dyDescent="0.2">
      <c r="A11" s="722" t="s">
        <v>389</v>
      </c>
      <c r="B11" s="706"/>
      <c r="C11" s="722"/>
      <c r="D11" s="722"/>
    </row>
    <row r="12" spans="1:4" x14ac:dyDescent="0.2">
      <c r="C12" s="681" t="s">
        <v>192</v>
      </c>
      <c r="D12" s="681"/>
    </row>
    <row r="13" spans="1:4" x14ac:dyDescent="0.2">
      <c r="C13" s="256"/>
      <c r="D13" s="256"/>
    </row>
    <row r="14" spans="1:4" ht="13.5" thickBot="1" x14ac:dyDescent="0.25">
      <c r="D14" s="1" t="s">
        <v>305</v>
      </c>
    </row>
    <row r="15" spans="1:4" x14ac:dyDescent="0.2">
      <c r="A15" s="3" t="s">
        <v>9</v>
      </c>
      <c r="B15" s="4"/>
      <c r="C15" s="5"/>
      <c r="D15" s="6"/>
    </row>
    <row r="16" spans="1:4" ht="13.5" thickBot="1" x14ac:dyDescent="0.25">
      <c r="A16" s="7" t="s">
        <v>10</v>
      </c>
      <c r="B16" s="8"/>
      <c r="C16" s="9"/>
      <c r="D16" s="10"/>
    </row>
    <row r="17" spans="1:4" x14ac:dyDescent="0.2">
      <c r="A17" s="11" t="s">
        <v>11</v>
      </c>
      <c r="B17" s="12" t="s">
        <v>12</v>
      </c>
      <c r="C17" s="13"/>
      <c r="D17" s="707" t="s">
        <v>13</v>
      </c>
    </row>
    <row r="18" spans="1:4" ht="13.5" thickBot="1" x14ac:dyDescent="0.25">
      <c r="A18" s="207"/>
      <c r="B18" s="208" t="s">
        <v>26</v>
      </c>
      <c r="C18" s="209" t="s">
        <v>14</v>
      </c>
      <c r="D18" s="708"/>
    </row>
    <row r="19" spans="1:4" x14ac:dyDescent="0.2">
      <c r="A19" s="369" t="s">
        <v>43</v>
      </c>
      <c r="B19" s="453">
        <f>B21+B20+B22</f>
        <v>57375</v>
      </c>
      <c r="C19" s="370">
        <f>C21+C20+C22</f>
        <v>57375</v>
      </c>
      <c r="D19" s="567"/>
    </row>
    <row r="20" spans="1:4" x14ac:dyDescent="0.2">
      <c r="A20" s="565" t="s">
        <v>310</v>
      </c>
      <c r="B20" s="452">
        <f>45177-173</f>
        <v>45004</v>
      </c>
      <c r="C20" s="368">
        <v>45004</v>
      </c>
      <c r="D20" s="334"/>
    </row>
    <row r="21" spans="1:4" x14ac:dyDescent="0.2">
      <c r="A21" s="268" t="s">
        <v>311</v>
      </c>
      <c r="B21" s="421">
        <v>12198</v>
      </c>
      <c r="C21" s="178">
        <v>12198</v>
      </c>
      <c r="D21" s="196"/>
    </row>
    <row r="22" spans="1:4" x14ac:dyDescent="0.2">
      <c r="A22" s="268" t="s">
        <v>403</v>
      </c>
      <c r="B22" s="421">
        <v>173</v>
      </c>
      <c r="C22" s="178">
        <v>173</v>
      </c>
      <c r="D22" s="196"/>
    </row>
    <row r="23" spans="1:4" x14ac:dyDescent="0.2">
      <c r="A23" s="180" t="s">
        <v>460</v>
      </c>
      <c r="B23" s="471">
        <f>B24+B25+B26</f>
        <v>25012</v>
      </c>
      <c r="C23" s="471">
        <f>C24+C25+C26</f>
        <v>25012</v>
      </c>
      <c r="D23" s="197"/>
    </row>
    <row r="24" spans="1:4" ht="25.5" x14ac:dyDescent="0.2">
      <c r="A24" s="269" t="s">
        <v>312</v>
      </c>
      <c r="B24" s="451"/>
      <c r="C24" s="198"/>
      <c r="D24" s="197"/>
    </row>
    <row r="25" spans="1:4" x14ac:dyDescent="0.2">
      <c r="A25" s="269" t="s">
        <v>486</v>
      </c>
      <c r="B25" s="451">
        <v>10019</v>
      </c>
      <c r="C25" s="198">
        <v>10019</v>
      </c>
      <c r="D25" s="197"/>
    </row>
    <row r="26" spans="1:4" x14ac:dyDescent="0.2">
      <c r="A26" s="268" t="s">
        <v>232</v>
      </c>
      <c r="B26" s="451">
        <v>14993</v>
      </c>
      <c r="C26" s="198">
        <v>14993</v>
      </c>
      <c r="D26" s="197"/>
    </row>
    <row r="27" spans="1:4" x14ac:dyDescent="0.2">
      <c r="A27" s="41" t="s">
        <v>487</v>
      </c>
      <c r="B27" s="42">
        <v>0</v>
      </c>
      <c r="C27" s="43">
        <v>956</v>
      </c>
      <c r="D27" s="637"/>
    </row>
    <row r="28" spans="1:4" ht="13.5" thickBot="1" x14ac:dyDescent="0.25">
      <c r="A28" s="635" t="s">
        <v>488</v>
      </c>
      <c r="B28" s="636">
        <v>400</v>
      </c>
      <c r="C28" s="636">
        <v>400</v>
      </c>
      <c r="D28" s="272"/>
    </row>
    <row r="29" spans="1:4" ht="13.5" thickBot="1" x14ac:dyDescent="0.25">
      <c r="A29" s="493" t="s">
        <v>489</v>
      </c>
      <c r="B29" s="494">
        <f>B23+B19+B28</f>
        <v>82787</v>
      </c>
      <c r="C29" s="494">
        <f>C23+C19+C28+C27</f>
        <v>83743</v>
      </c>
      <c r="D29" s="499"/>
    </row>
    <row r="30" spans="1:4" x14ac:dyDescent="0.2">
      <c r="A30" s="201"/>
      <c r="B30" s="202"/>
      <c r="C30" s="202"/>
      <c r="D30" s="202"/>
    </row>
    <row r="31" spans="1:4" x14ac:dyDescent="0.2">
      <c r="A31" s="201"/>
      <c r="B31" s="202"/>
      <c r="C31" s="202"/>
      <c r="D31" s="202"/>
    </row>
    <row r="32" spans="1:4" x14ac:dyDescent="0.2">
      <c r="A32" s="162"/>
      <c r="B32" s="163"/>
      <c r="C32" s="163"/>
      <c r="D32" s="163"/>
    </row>
    <row r="33" spans="1:4" x14ac:dyDescent="0.2">
      <c r="A33" s="698" t="s">
        <v>359</v>
      </c>
      <c r="B33" s="699"/>
      <c r="C33" s="699"/>
      <c r="D33" s="699"/>
    </row>
    <row r="34" spans="1:4" x14ac:dyDescent="0.2">
      <c r="A34" s="698" t="s">
        <v>494</v>
      </c>
      <c r="B34" s="699"/>
      <c r="C34" s="699"/>
      <c r="D34" s="699"/>
    </row>
    <row r="35" spans="1:4" x14ac:dyDescent="0.2">
      <c r="A35" s="162"/>
      <c r="B35" s="163"/>
      <c r="C35" s="701"/>
      <c r="D35" s="701"/>
    </row>
    <row r="36" spans="1:4" ht="13.5" thickBot="1" x14ac:dyDescent="0.25">
      <c r="A36" s="162"/>
      <c r="B36" s="163"/>
      <c r="C36" s="702" t="s">
        <v>305</v>
      </c>
      <c r="D36" s="702"/>
    </row>
    <row r="37" spans="1:4" x14ac:dyDescent="0.2">
      <c r="A37" s="165" t="s">
        <v>15</v>
      </c>
      <c r="B37" s="166"/>
      <c r="C37" s="167"/>
      <c r="D37" s="203"/>
    </row>
    <row r="38" spans="1:4" ht="13.5" thickBot="1" x14ac:dyDescent="0.25">
      <c r="A38" s="204" t="s">
        <v>10</v>
      </c>
      <c r="B38" s="205"/>
      <c r="C38" s="201"/>
      <c r="D38" s="206"/>
    </row>
    <row r="39" spans="1:4" x14ac:dyDescent="0.2">
      <c r="A39" s="168" t="s">
        <v>16</v>
      </c>
      <c r="B39" s="169" t="s">
        <v>12</v>
      </c>
      <c r="C39" s="170"/>
      <c r="D39" s="703" t="s">
        <v>13</v>
      </c>
    </row>
    <row r="40" spans="1:4" ht="13.5" thickBot="1" x14ac:dyDescent="0.25">
      <c r="A40" s="207"/>
      <c r="B40" s="208" t="s">
        <v>26</v>
      </c>
      <c r="C40" s="209" t="s">
        <v>14</v>
      </c>
      <c r="D40" s="704"/>
    </row>
    <row r="41" spans="1:4" x14ac:dyDescent="0.2">
      <c r="A41" s="311" t="s">
        <v>17</v>
      </c>
      <c r="B41" s="470">
        <f>SUM(B42:B44)</f>
        <v>82637</v>
      </c>
      <c r="C41" s="312">
        <f>SUM(C42:C44)</f>
        <v>83593</v>
      </c>
      <c r="D41" s="313"/>
    </row>
    <row r="42" spans="1:4" x14ac:dyDescent="0.2">
      <c r="A42" s="176" t="s">
        <v>44</v>
      </c>
      <c r="B42" s="421">
        <v>32837</v>
      </c>
      <c r="C42" s="177">
        <v>33993</v>
      </c>
      <c r="D42" s="314"/>
    </row>
    <row r="43" spans="1:4" x14ac:dyDescent="0.2">
      <c r="A43" s="176" t="s">
        <v>45</v>
      </c>
      <c r="B43" s="421">
        <v>6333</v>
      </c>
      <c r="C43" s="177">
        <v>6333</v>
      </c>
      <c r="D43" s="314"/>
    </row>
    <row r="44" spans="1:4" x14ac:dyDescent="0.2">
      <c r="A44" s="176" t="s">
        <v>46</v>
      </c>
      <c r="B44" s="421">
        <f>42880+587</f>
        <v>43467</v>
      </c>
      <c r="C44" s="177">
        <v>43267</v>
      </c>
      <c r="D44" s="314"/>
    </row>
    <row r="45" spans="1:4" x14ac:dyDescent="0.2">
      <c r="A45" s="180" t="s">
        <v>309</v>
      </c>
      <c r="B45" s="422">
        <v>150</v>
      </c>
      <c r="C45" s="181">
        <v>150</v>
      </c>
      <c r="D45" s="314"/>
    </row>
    <row r="46" spans="1:4" x14ac:dyDescent="0.2">
      <c r="A46" s="174" t="s">
        <v>347</v>
      </c>
      <c r="B46" s="422">
        <v>0</v>
      </c>
      <c r="C46" s="175">
        <v>0</v>
      </c>
      <c r="D46" s="196"/>
    </row>
    <row r="47" spans="1:4" ht="13.5" thickBot="1" x14ac:dyDescent="0.25">
      <c r="A47" s="315"/>
      <c r="B47" s="440"/>
      <c r="C47" s="190"/>
      <c r="D47" s="316"/>
    </row>
    <row r="48" spans="1:4" ht="13.5" thickBot="1" x14ac:dyDescent="0.25">
      <c r="A48" s="491" t="s">
        <v>313</v>
      </c>
      <c r="B48" s="500">
        <f>SUM(B41+B45+B46+B47)</f>
        <v>82787</v>
      </c>
      <c r="C48" s="501">
        <f>SUM(C41+C45+C46+C47)</f>
        <v>83743</v>
      </c>
      <c r="D48" s="502"/>
    </row>
    <row r="49" spans="1:4" x14ac:dyDescent="0.2">
      <c r="A49" s="37"/>
      <c r="B49" s="34"/>
      <c r="C49" s="33"/>
      <c r="D49" s="33"/>
    </row>
    <row r="50" spans="1:4" x14ac:dyDescent="0.2">
      <c r="A50" s="33"/>
      <c r="B50" s="34"/>
      <c r="C50" s="33"/>
      <c r="D50" s="33"/>
    </row>
    <row r="51" spans="1:4" x14ac:dyDescent="0.2">
      <c r="A51" s="37"/>
      <c r="B51" s="34"/>
      <c r="C51" s="33"/>
      <c r="D51" s="33"/>
    </row>
    <row r="52" spans="1:4" x14ac:dyDescent="0.2">
      <c r="A52" s="33"/>
      <c r="B52" s="34"/>
      <c r="C52" s="33"/>
      <c r="D52" s="33"/>
    </row>
    <row r="53" spans="1:4" x14ac:dyDescent="0.2">
      <c r="A53" s="37"/>
      <c r="B53" s="34"/>
      <c r="C53" s="33"/>
      <c r="D53" s="33"/>
    </row>
    <row r="54" spans="1:4" x14ac:dyDescent="0.2">
      <c r="A54" s="33"/>
      <c r="B54" s="34"/>
      <c r="C54" s="33"/>
      <c r="D54" s="33"/>
    </row>
    <row r="55" spans="1:4" x14ac:dyDescent="0.2">
      <c r="A55" s="33"/>
      <c r="B55" s="34"/>
      <c r="C55" s="33"/>
      <c r="D55" s="33"/>
    </row>
    <row r="56" spans="1:4" x14ac:dyDescent="0.2">
      <c r="A56" s="37"/>
      <c r="B56" s="34"/>
      <c r="C56" s="34"/>
      <c r="D56" s="33"/>
    </row>
    <row r="57" spans="1:4" x14ac:dyDescent="0.2">
      <c r="A57" s="37"/>
      <c r="B57" s="34"/>
      <c r="C57" s="34"/>
      <c r="D57" s="33"/>
    </row>
    <row r="58" spans="1:4" x14ac:dyDescent="0.2">
      <c r="A58" s="37"/>
      <c r="B58" s="34"/>
      <c r="C58" s="34"/>
      <c r="D58" s="33"/>
    </row>
    <row r="59" spans="1:4" x14ac:dyDescent="0.2">
      <c r="A59" s="37"/>
      <c r="B59" s="34"/>
      <c r="C59" s="34"/>
      <c r="D59" s="33"/>
    </row>
    <row r="60" spans="1:4" x14ac:dyDescent="0.2">
      <c r="A60" s="37"/>
      <c r="B60" s="34"/>
      <c r="C60" s="34"/>
      <c r="D60" s="33"/>
    </row>
    <row r="61" spans="1:4" x14ac:dyDescent="0.2">
      <c r="A61" s="35"/>
      <c r="B61" s="34"/>
      <c r="C61" s="33"/>
      <c r="D61" s="33"/>
    </row>
    <row r="62" spans="1:4" x14ac:dyDescent="0.2">
      <c r="A62" s="33"/>
      <c r="B62" s="36"/>
      <c r="C62" s="36"/>
      <c r="D62" s="36"/>
    </row>
    <row r="63" spans="1:4" x14ac:dyDescent="0.2">
      <c r="A63" s="33"/>
      <c r="B63" s="34"/>
      <c r="C63" s="33"/>
      <c r="D63" s="33"/>
    </row>
    <row r="64" spans="1:4" x14ac:dyDescent="0.2">
      <c r="A64" s="33"/>
      <c r="B64" s="34"/>
      <c r="C64" s="33"/>
      <c r="D64" s="33"/>
    </row>
    <row r="65" spans="1:4" x14ac:dyDescent="0.2">
      <c r="A65" s="33"/>
      <c r="B65" s="34"/>
      <c r="C65" s="33"/>
      <c r="D65" s="33"/>
    </row>
    <row r="66" spans="1:4" x14ac:dyDescent="0.2">
      <c r="A66" s="33"/>
      <c r="B66" s="34"/>
      <c r="C66" s="33"/>
      <c r="D66" s="33"/>
    </row>
    <row r="67" spans="1:4" x14ac:dyDescent="0.2">
      <c r="A67" s="33"/>
      <c r="B67" s="34"/>
      <c r="C67" s="33"/>
      <c r="D67" s="33"/>
    </row>
    <row r="68" spans="1:4" x14ac:dyDescent="0.2">
      <c r="A68" s="33"/>
      <c r="B68" s="34"/>
      <c r="C68" s="33"/>
      <c r="D68" s="33"/>
    </row>
    <row r="69" spans="1:4" x14ac:dyDescent="0.2">
      <c r="A69" s="33"/>
      <c r="B69" s="34"/>
      <c r="C69" s="33"/>
      <c r="D69" s="33"/>
    </row>
    <row r="70" spans="1:4" x14ac:dyDescent="0.2">
      <c r="A70" s="33"/>
      <c r="B70" s="34"/>
      <c r="C70" s="33"/>
      <c r="D70" s="33"/>
    </row>
    <row r="71" spans="1:4" x14ac:dyDescent="0.2">
      <c r="A71" s="33"/>
      <c r="B71" s="34"/>
      <c r="C71" s="33"/>
      <c r="D71" s="33"/>
    </row>
    <row r="72" spans="1:4" x14ac:dyDescent="0.2">
      <c r="A72" s="33"/>
      <c r="B72" s="34"/>
      <c r="C72" s="33"/>
      <c r="D72" s="33"/>
    </row>
    <row r="73" spans="1:4" x14ac:dyDescent="0.2">
      <c r="A73" s="33"/>
      <c r="B73" s="34"/>
      <c r="C73" s="33"/>
      <c r="D73" s="33"/>
    </row>
    <row r="74" spans="1:4" x14ac:dyDescent="0.2">
      <c r="A74" s="33"/>
      <c r="B74" s="34"/>
      <c r="C74" s="33"/>
      <c r="D74" s="33"/>
    </row>
    <row r="75" spans="1:4" x14ac:dyDescent="0.2">
      <c r="A75" s="35"/>
      <c r="B75" s="34"/>
      <c r="C75" s="33"/>
      <c r="D75" s="33"/>
    </row>
    <row r="76" spans="1:4" x14ac:dyDescent="0.2">
      <c r="A76" s="35"/>
      <c r="B76" s="36"/>
      <c r="C76" s="35"/>
      <c r="D76" s="33"/>
    </row>
    <row r="77" spans="1:4" x14ac:dyDescent="0.2">
      <c r="A77" s="33"/>
      <c r="B77" s="36"/>
      <c r="C77" s="35"/>
      <c r="D77" s="33"/>
    </row>
    <row r="78" spans="1:4" x14ac:dyDescent="0.2">
      <c r="A78" s="33"/>
      <c r="B78" s="34"/>
      <c r="C78" s="33"/>
      <c r="D78" s="33"/>
    </row>
    <row r="79" spans="1:4" x14ac:dyDescent="0.2">
      <c r="A79" s="33"/>
      <c r="B79" s="34"/>
      <c r="C79" s="33"/>
      <c r="D79" s="33"/>
    </row>
    <row r="80" spans="1:4" x14ac:dyDescent="0.2">
      <c r="A80" s="35"/>
      <c r="B80" s="34"/>
      <c r="C80" s="33"/>
      <c r="D80" s="33"/>
    </row>
    <row r="81" spans="1:4" x14ac:dyDescent="0.2">
      <c r="A81" s="35"/>
      <c r="B81" s="36"/>
      <c r="C81" s="35"/>
      <c r="D81" s="35"/>
    </row>
    <row r="82" spans="1:4" x14ac:dyDescent="0.2">
      <c r="A82" s="35"/>
      <c r="B82" s="36"/>
      <c r="C82" s="35"/>
      <c r="D82" s="35"/>
    </row>
    <row r="83" spans="1:4" x14ac:dyDescent="0.2">
      <c r="A83" s="35"/>
      <c r="B83" s="34"/>
      <c r="C83" s="33"/>
      <c r="D83" s="33"/>
    </row>
    <row r="84" spans="1:4" x14ac:dyDescent="0.2">
      <c r="A84" s="35"/>
      <c r="B84" s="34"/>
      <c r="C84" s="33"/>
      <c r="D84" s="33"/>
    </row>
    <row r="85" spans="1:4" x14ac:dyDescent="0.2">
      <c r="A85" s="33"/>
      <c r="B85" s="34"/>
      <c r="C85" s="33"/>
      <c r="D85" s="33"/>
    </row>
    <row r="86" spans="1:4" x14ac:dyDescent="0.2">
      <c r="A86" s="35"/>
      <c r="B86" s="34"/>
      <c r="C86" s="33"/>
      <c r="D86" s="33"/>
    </row>
    <row r="87" spans="1:4" x14ac:dyDescent="0.2">
      <c r="A87" s="33"/>
      <c r="B87" s="36"/>
      <c r="C87" s="35"/>
      <c r="D87" s="35"/>
    </row>
    <row r="88" spans="1:4" x14ac:dyDescent="0.2">
      <c r="A88" s="33"/>
      <c r="B88" s="34"/>
      <c r="C88" s="33"/>
      <c r="D88" s="33"/>
    </row>
    <row r="89" spans="1:4" x14ac:dyDescent="0.2">
      <c r="A89" s="37"/>
      <c r="B89" s="34"/>
      <c r="C89" s="34"/>
      <c r="D89" s="33"/>
    </row>
    <row r="90" spans="1:4" x14ac:dyDescent="0.2">
      <c r="A90" s="37"/>
      <c r="B90" s="34"/>
      <c r="C90" s="34"/>
      <c r="D90" s="34"/>
    </row>
    <row r="91" spans="1:4" x14ac:dyDescent="0.2">
      <c r="A91" s="37"/>
      <c r="B91" s="34"/>
      <c r="C91" s="33"/>
      <c r="D91" s="33"/>
    </row>
    <row r="92" spans="1:4" x14ac:dyDescent="0.2">
      <c r="A92" s="37"/>
      <c r="B92" s="34"/>
      <c r="C92" s="33"/>
      <c r="D92" s="33"/>
    </row>
    <row r="93" spans="1:4" x14ac:dyDescent="0.2">
      <c r="A93" s="37"/>
      <c r="B93" s="34"/>
      <c r="C93" s="34"/>
      <c r="D93" s="34"/>
    </row>
    <row r="94" spans="1:4" x14ac:dyDescent="0.2">
      <c r="A94" s="33"/>
      <c r="B94" s="34"/>
      <c r="C94" s="33"/>
      <c r="D94" s="33"/>
    </row>
    <row r="95" spans="1:4" x14ac:dyDescent="0.2">
      <c r="A95" s="33"/>
      <c r="B95" s="34"/>
      <c r="C95" s="33"/>
      <c r="D95" s="33"/>
    </row>
    <row r="96" spans="1:4" x14ac:dyDescent="0.2">
      <c r="A96" s="37"/>
      <c r="B96" s="34"/>
      <c r="C96" s="33"/>
      <c r="D96" s="33"/>
    </row>
    <row r="97" spans="1:4" x14ac:dyDescent="0.2">
      <c r="A97" s="37"/>
      <c r="B97" s="34"/>
      <c r="C97" s="34"/>
      <c r="D97" s="34"/>
    </row>
    <row r="98" spans="1:4" x14ac:dyDescent="0.2">
      <c r="A98" s="37"/>
      <c r="B98" s="38"/>
      <c r="C98" s="34"/>
      <c r="D98" s="33"/>
    </row>
    <row r="99" spans="1:4" x14ac:dyDescent="0.2">
      <c r="A99" s="37"/>
      <c r="B99" s="38"/>
      <c r="C99" s="34"/>
      <c r="D99" s="33"/>
    </row>
    <row r="100" spans="1:4" x14ac:dyDescent="0.2">
      <c r="A100" s="37"/>
      <c r="B100" s="38"/>
      <c r="C100" s="34"/>
      <c r="D100" s="33"/>
    </row>
    <row r="101" spans="1:4" x14ac:dyDescent="0.2">
      <c r="A101" s="37"/>
      <c r="B101" s="34"/>
      <c r="C101" s="34"/>
      <c r="D101" s="33"/>
    </row>
    <row r="102" spans="1:4" x14ac:dyDescent="0.2">
      <c r="A102" s="37"/>
      <c r="B102" s="34"/>
      <c r="C102" s="34"/>
      <c r="D102" s="34"/>
    </row>
    <row r="103" spans="1:4" x14ac:dyDescent="0.2">
      <c r="A103" s="37"/>
      <c r="B103" s="34"/>
      <c r="C103" s="34"/>
      <c r="D103" s="33"/>
    </row>
    <row r="104" spans="1:4" x14ac:dyDescent="0.2">
      <c r="A104" s="33"/>
      <c r="B104" s="34"/>
      <c r="C104" s="34"/>
      <c r="D104" s="33"/>
    </row>
    <row r="105" spans="1:4" x14ac:dyDescent="0.2">
      <c r="A105" s="33"/>
      <c r="B105" s="34"/>
      <c r="C105" s="34"/>
      <c r="D105" s="33"/>
    </row>
    <row r="106" spans="1:4" x14ac:dyDescent="0.2">
      <c r="A106" s="33"/>
      <c r="B106" s="34"/>
      <c r="C106" s="34"/>
      <c r="D106" s="34"/>
    </row>
    <row r="107" spans="1:4" x14ac:dyDescent="0.2">
      <c r="A107" s="33"/>
      <c r="B107" s="34"/>
      <c r="C107" s="33"/>
      <c r="D107" s="33"/>
    </row>
    <row r="108" spans="1:4" x14ac:dyDescent="0.2">
      <c r="A108" s="33"/>
      <c r="B108" s="34"/>
      <c r="C108" s="33"/>
      <c r="D108" s="33"/>
    </row>
    <row r="109" spans="1:4" x14ac:dyDescent="0.2">
      <c r="A109" s="33"/>
      <c r="B109" s="34"/>
      <c r="C109" s="33"/>
      <c r="D109" s="33"/>
    </row>
    <row r="110" spans="1:4" x14ac:dyDescent="0.2">
      <c r="A110" s="37"/>
      <c r="B110" s="34"/>
      <c r="C110" s="33"/>
      <c r="D110" s="33"/>
    </row>
    <row r="111" spans="1:4" x14ac:dyDescent="0.2">
      <c r="A111" s="37"/>
      <c r="B111" s="34"/>
      <c r="C111" s="34"/>
      <c r="D111" s="34"/>
    </row>
    <row r="112" spans="1:4" x14ac:dyDescent="0.2">
      <c r="A112" s="37"/>
      <c r="B112" s="34"/>
      <c r="C112" s="39"/>
      <c r="D112" s="33"/>
    </row>
    <row r="113" spans="1:4" x14ac:dyDescent="0.2">
      <c r="A113" s="33"/>
      <c r="B113" s="34"/>
      <c r="C113" s="34"/>
      <c r="D113" s="33"/>
    </row>
    <row r="114" spans="1:4" x14ac:dyDescent="0.2">
      <c r="A114" s="35"/>
      <c r="B114" s="34"/>
      <c r="C114" s="33"/>
      <c r="D114" s="33"/>
    </row>
    <row r="115" spans="1:4" x14ac:dyDescent="0.2">
      <c r="A115" s="9"/>
      <c r="B115" s="36"/>
      <c r="C115" s="36"/>
      <c r="D115" s="36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B157" s="8"/>
      <c r="C157" s="9"/>
      <c r="D157" s="9"/>
    </row>
  </sheetData>
  <mergeCells count="11">
    <mergeCell ref="C36:D36"/>
    <mergeCell ref="D39:D40"/>
    <mergeCell ref="C35:D35"/>
    <mergeCell ref="A7:D7"/>
    <mergeCell ref="A8:D8"/>
    <mergeCell ref="A9:D9"/>
    <mergeCell ref="C12:D12"/>
    <mergeCell ref="A34:D34"/>
    <mergeCell ref="A33:D33"/>
    <mergeCell ref="A11:D11"/>
    <mergeCell ref="D17:D18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6:P254"/>
  <sheetViews>
    <sheetView topLeftCell="A4" workbookViewId="0">
      <selection activeCell="R34" sqref="R34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8.570312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692" t="s">
        <v>361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</row>
    <row r="8" spans="1:16" x14ac:dyDescent="0.2">
      <c r="A8" s="686" t="s">
        <v>359</v>
      </c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</row>
    <row r="9" spans="1:16" x14ac:dyDescent="0.2">
      <c r="A9" s="52"/>
      <c r="B9" s="52"/>
      <c r="C9" s="52"/>
      <c r="D9" s="52"/>
      <c r="E9" s="52"/>
      <c r="F9" s="52"/>
    </row>
    <row r="11" spans="1:16" x14ac:dyDescent="0.2">
      <c r="A11" s="660" t="s">
        <v>490</v>
      </c>
      <c r="B11" s="660"/>
      <c r="C11" s="660"/>
      <c r="D11" s="660"/>
      <c r="E11" s="660"/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</row>
    <row r="12" spans="1:16" x14ac:dyDescent="0.2">
      <c r="O12" t="s">
        <v>390</v>
      </c>
    </row>
    <row r="14" spans="1:16" x14ac:dyDescent="0.2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729" t="s">
        <v>305</v>
      </c>
      <c r="P14" s="729"/>
    </row>
    <row r="15" spans="1:16" x14ac:dyDescent="0.2">
      <c r="A15" s="726" t="s">
        <v>326</v>
      </c>
      <c r="B15" s="389"/>
      <c r="C15" s="390" t="s">
        <v>31</v>
      </c>
      <c r="D15" s="391"/>
      <c r="E15" s="392" t="s">
        <v>32</v>
      </c>
      <c r="F15" s="393"/>
      <c r="G15" s="394"/>
      <c r="H15" s="395" t="s">
        <v>211</v>
      </c>
      <c r="I15" s="395"/>
      <c r="J15" s="393"/>
      <c r="K15" s="723" t="s">
        <v>47</v>
      </c>
      <c r="L15" s="724"/>
      <c r="M15" s="725"/>
      <c r="N15" s="392"/>
      <c r="O15" s="390" t="s">
        <v>33</v>
      </c>
      <c r="P15" s="388"/>
    </row>
    <row r="16" spans="1:16" x14ac:dyDescent="0.2">
      <c r="A16" s="727"/>
      <c r="B16" s="396" t="s">
        <v>34</v>
      </c>
      <c r="C16" s="397"/>
      <c r="D16" s="709" t="s">
        <v>13</v>
      </c>
      <c r="E16" s="396" t="s">
        <v>35</v>
      </c>
      <c r="F16" s="397"/>
      <c r="G16" s="709" t="s">
        <v>13</v>
      </c>
      <c r="H16" s="398" t="s">
        <v>36</v>
      </c>
      <c r="I16" s="397"/>
      <c r="J16" s="399" t="s">
        <v>13</v>
      </c>
      <c r="K16" s="720" t="s">
        <v>48</v>
      </c>
      <c r="L16" s="721"/>
      <c r="M16" s="709" t="s">
        <v>13</v>
      </c>
      <c r="N16" s="396" t="s">
        <v>37</v>
      </c>
      <c r="O16" s="397"/>
      <c r="P16" s="709" t="s">
        <v>13</v>
      </c>
    </row>
    <row r="17" spans="1:16" x14ac:dyDescent="0.2">
      <c r="A17" s="728"/>
      <c r="B17" s="400" t="s">
        <v>26</v>
      </c>
      <c r="C17" s="401" t="s">
        <v>14</v>
      </c>
      <c r="D17" s="710"/>
      <c r="E17" s="402" t="s">
        <v>26</v>
      </c>
      <c r="F17" s="401" t="s">
        <v>14</v>
      </c>
      <c r="G17" s="710"/>
      <c r="H17" s="397" t="s">
        <v>38</v>
      </c>
      <c r="I17" s="401" t="s">
        <v>14</v>
      </c>
      <c r="J17" s="399"/>
      <c r="K17" s="402" t="s">
        <v>26</v>
      </c>
      <c r="L17" s="401" t="s">
        <v>14</v>
      </c>
      <c r="M17" s="710"/>
      <c r="N17" s="402" t="s">
        <v>26</v>
      </c>
      <c r="O17" s="401" t="s">
        <v>14</v>
      </c>
      <c r="P17" s="710"/>
    </row>
    <row r="18" spans="1:16" ht="18" customHeight="1" x14ac:dyDescent="0.2">
      <c r="A18" s="212" t="s">
        <v>143</v>
      </c>
      <c r="B18" s="482">
        <v>13748</v>
      </c>
      <c r="C18" s="198">
        <v>14704</v>
      </c>
      <c r="D18" s="382"/>
      <c r="E18" s="482">
        <v>2638</v>
      </c>
      <c r="F18" s="213">
        <v>2638</v>
      </c>
      <c r="G18" s="382"/>
      <c r="H18" s="481">
        <v>2002</v>
      </c>
      <c r="I18" s="213">
        <v>2002</v>
      </c>
      <c r="J18" s="386"/>
      <c r="K18" s="482">
        <v>50</v>
      </c>
      <c r="L18" s="213">
        <v>50</v>
      </c>
      <c r="M18" s="382"/>
      <c r="N18" s="482">
        <f>SUM(B18+E18+H18+K18)</f>
        <v>18438</v>
      </c>
      <c r="O18" s="482">
        <f>SUM(C18+F18+I18+L18)</f>
        <v>19394</v>
      </c>
      <c r="P18" s="382"/>
    </row>
    <row r="19" spans="1:16" ht="18" customHeight="1" x14ac:dyDescent="0.2">
      <c r="A19" s="212" t="s">
        <v>412</v>
      </c>
      <c r="B19" s="482">
        <v>4320</v>
      </c>
      <c r="C19" s="198">
        <v>4320</v>
      </c>
      <c r="D19" s="382"/>
      <c r="E19" s="482">
        <v>842</v>
      </c>
      <c r="F19" s="213">
        <v>842</v>
      </c>
      <c r="G19" s="382"/>
      <c r="H19" s="481">
        <f>1469+1340</f>
        <v>2809</v>
      </c>
      <c r="I19" s="213">
        <v>2809</v>
      </c>
      <c r="J19" s="386"/>
      <c r="K19" s="482">
        <v>50</v>
      </c>
      <c r="L19" s="213">
        <v>50</v>
      </c>
      <c r="M19" s="382"/>
      <c r="N19" s="482">
        <f t="shared" ref="N19:O20" si="0">SUM(B19+E19+H19+K19)</f>
        <v>8021</v>
      </c>
      <c r="O19" s="482">
        <f t="shared" si="0"/>
        <v>8021</v>
      </c>
      <c r="P19" s="382"/>
    </row>
    <row r="20" spans="1:16" ht="18" customHeight="1" thickBot="1" x14ac:dyDescent="0.25">
      <c r="A20" s="212" t="s">
        <v>195</v>
      </c>
      <c r="B20" s="482">
        <v>12396</v>
      </c>
      <c r="C20" s="198">
        <v>12396</v>
      </c>
      <c r="D20" s="382"/>
      <c r="E20" s="482">
        <v>2464</v>
      </c>
      <c r="F20" s="213">
        <v>2464</v>
      </c>
      <c r="G20" s="382"/>
      <c r="H20" s="481">
        <v>41418</v>
      </c>
      <c r="I20" s="213">
        <v>41418</v>
      </c>
      <c r="J20" s="386"/>
      <c r="K20" s="482">
        <v>50</v>
      </c>
      <c r="L20" s="213">
        <v>50</v>
      </c>
      <c r="M20" s="382"/>
      <c r="N20" s="482">
        <f t="shared" si="0"/>
        <v>56328</v>
      </c>
      <c r="O20" s="482">
        <f t="shared" si="0"/>
        <v>56328</v>
      </c>
      <c r="P20" s="382"/>
    </row>
    <row r="21" spans="1:16" ht="18" customHeight="1" thickBot="1" x14ac:dyDescent="0.25">
      <c r="A21" s="380" t="s">
        <v>42</v>
      </c>
      <c r="B21" s="383">
        <f t="shared" ref="B21:J21" si="1">SUM(B18:B20)</f>
        <v>30464</v>
      </c>
      <c r="C21" s="214">
        <f t="shared" si="1"/>
        <v>31420</v>
      </c>
      <c r="D21" s="384">
        <f t="shared" si="1"/>
        <v>0</v>
      </c>
      <c r="E21" s="383">
        <f t="shared" si="1"/>
        <v>5944</v>
      </c>
      <c r="F21" s="214">
        <f t="shared" si="1"/>
        <v>5944</v>
      </c>
      <c r="G21" s="384">
        <f t="shared" si="1"/>
        <v>0</v>
      </c>
      <c r="H21" s="381">
        <f t="shared" si="1"/>
        <v>46229</v>
      </c>
      <c r="I21" s="214">
        <f t="shared" si="1"/>
        <v>46229</v>
      </c>
      <c r="J21" s="271">
        <f t="shared" si="1"/>
        <v>0</v>
      </c>
      <c r="K21" s="383">
        <f>SUM(K18:K20)</f>
        <v>150</v>
      </c>
      <c r="L21" s="214">
        <v>0</v>
      </c>
      <c r="M21" s="384">
        <v>0</v>
      </c>
      <c r="N21" s="534">
        <f>SUM(N18:N20)</f>
        <v>82787</v>
      </c>
      <c r="O21" s="214">
        <f>SUM(O18:O20)</f>
        <v>83743</v>
      </c>
      <c r="P21" s="387">
        <f>SUM(P18:P20)</f>
        <v>0</v>
      </c>
    </row>
    <row r="22" spans="1:16" ht="18" customHeight="1" x14ac:dyDescent="0.2">
      <c r="A22" s="26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18" customHeight="1" x14ac:dyDescent="0.2">
      <c r="A23" s="26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x14ac:dyDescent="0.2">
      <c r="A24" s="2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x14ac:dyDescent="0.2">
      <c r="A25" s="26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x14ac:dyDescent="0.2">
      <c r="A26" s="26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x14ac:dyDescent="0.2">
      <c r="A27" s="26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x14ac:dyDescent="0.2">
      <c r="A28" s="26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x14ac:dyDescent="0.2">
      <c r="A29" s="2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x14ac:dyDescent="0.2">
      <c r="A30" s="26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x14ac:dyDescent="0.2">
      <c r="A31" s="26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x14ac:dyDescent="0.2">
      <c r="A32" s="26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x14ac:dyDescent="0.2">
      <c r="A33" s="2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x14ac:dyDescent="0.2">
      <c r="A34" s="2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x14ac:dyDescent="0.2">
      <c r="A35" s="2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x14ac:dyDescent="0.2">
      <c r="A36" s="2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x14ac:dyDescent="0.2">
      <c r="A37" s="2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x14ac:dyDescent="0.2">
      <c r="A38" s="2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x14ac:dyDescent="0.2">
      <c r="A39" s="2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3" spans="1:16" x14ac:dyDescent="0.2">
      <c r="A43" s="26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x14ac:dyDescent="0.2">
      <c r="A44" s="26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x14ac:dyDescent="0.2">
      <c r="A45" s="26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x14ac:dyDescent="0.2">
      <c r="A46" s="26"/>
      <c r="B46" s="62"/>
      <c r="C46" s="62"/>
      <c r="D46" s="62"/>
      <c r="E46" s="62"/>
      <c r="F46" s="63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x14ac:dyDescent="0.2">
      <c r="A47" s="26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x14ac:dyDescent="0.2">
      <c r="A48" s="26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x14ac:dyDescent="0.2">
      <c r="A49" s="26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x14ac:dyDescent="0.2">
      <c r="A50" s="26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x14ac:dyDescent="0.2">
      <c r="A51" s="26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x14ac:dyDescent="0.2">
      <c r="A52" s="26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x14ac:dyDescent="0.2">
      <c r="A53" s="26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x14ac:dyDescent="0.2">
      <c r="A54" s="26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x14ac:dyDescent="0.2">
      <c r="A55" s="26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x14ac:dyDescent="0.2">
      <c r="A56" s="26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x14ac:dyDescent="0.2">
      <c r="A57" s="26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x14ac:dyDescent="0.2">
      <c r="A58" s="26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x14ac:dyDescent="0.2">
      <c r="A59" s="26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x14ac:dyDescent="0.2">
      <c r="A60" s="64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x14ac:dyDescent="0.2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2:16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2:16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2:16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2:16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2:16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2:16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2:16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2:16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2:16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2:16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2:16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2:16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2:16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2:16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2:16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2:16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2:16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2:16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2:16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2:16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2:16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2:16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2:16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2:16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2:16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2:16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2:16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2:16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2:16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2:16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2:16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2:16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2:16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2:16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2:16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2:16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2:16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2:16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2:16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2:16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2:16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2:16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2:16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2:16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2:16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2:16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2:16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2:16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2:16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2:16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2:16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2:16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2:16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2:16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2:16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2:16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2:16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2:16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2:16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2:16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2:16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2:16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2:16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2:16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2:16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2:16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2:16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2:16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2:16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2:16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2:16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2:16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2:16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2:16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2:16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2:16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2:16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2:16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2:16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2:16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2:16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6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6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6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2:16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2:16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2:16" x14ac:dyDescent="0.2">
      <c r="B151" s="60"/>
      <c r="C151" s="60"/>
      <c r="D151" s="60"/>
      <c r="N151" s="60"/>
    </row>
    <row r="152" spans="2:16" x14ac:dyDescent="0.2">
      <c r="B152" s="60"/>
      <c r="C152" s="60"/>
      <c r="D152" s="60"/>
      <c r="N152" s="60"/>
    </row>
    <row r="153" spans="2:16" x14ac:dyDescent="0.2">
      <c r="B153" s="60"/>
      <c r="C153" s="60"/>
      <c r="D153" s="60"/>
      <c r="N153" s="60"/>
    </row>
    <row r="154" spans="2:16" x14ac:dyDescent="0.2">
      <c r="B154" s="60"/>
      <c r="C154" s="60"/>
      <c r="D154" s="60"/>
      <c r="N154" s="60"/>
    </row>
    <row r="155" spans="2:16" x14ac:dyDescent="0.2">
      <c r="B155" s="60"/>
      <c r="C155" s="60"/>
      <c r="D155" s="60"/>
      <c r="N155" s="60"/>
    </row>
    <row r="156" spans="2:16" x14ac:dyDescent="0.2">
      <c r="B156" s="60"/>
      <c r="C156" s="60"/>
      <c r="D156" s="60"/>
      <c r="N156" s="60"/>
    </row>
    <row r="157" spans="2:16" x14ac:dyDescent="0.2">
      <c r="B157" s="60"/>
      <c r="C157" s="60"/>
      <c r="D157" s="60"/>
      <c r="N157" s="60"/>
    </row>
    <row r="158" spans="2:16" x14ac:dyDescent="0.2">
      <c r="B158" s="60"/>
      <c r="C158" s="60"/>
      <c r="D158" s="60"/>
      <c r="N158" s="60"/>
    </row>
    <row r="159" spans="2:16" x14ac:dyDescent="0.2">
      <c r="B159" s="60"/>
      <c r="C159" s="60"/>
      <c r="D159" s="60"/>
      <c r="N159" s="60"/>
    </row>
    <row r="160" spans="2:16" x14ac:dyDescent="0.2">
      <c r="B160" s="60"/>
      <c r="C160" s="60"/>
      <c r="D160" s="60"/>
      <c r="N160" s="60"/>
    </row>
    <row r="161" spans="2:14" x14ac:dyDescent="0.2">
      <c r="B161" s="60"/>
      <c r="C161" s="60"/>
      <c r="D161" s="60"/>
      <c r="N161" s="60"/>
    </row>
    <row r="162" spans="2:14" x14ac:dyDescent="0.2">
      <c r="B162" s="60"/>
      <c r="C162" s="60"/>
      <c r="D162" s="60"/>
      <c r="N162" s="60"/>
    </row>
    <row r="163" spans="2:14" x14ac:dyDescent="0.2">
      <c r="B163" s="60"/>
      <c r="C163" s="60"/>
      <c r="D163" s="60"/>
      <c r="N163" s="60"/>
    </row>
    <row r="164" spans="2:14" x14ac:dyDescent="0.2">
      <c r="B164" s="60"/>
      <c r="C164" s="60"/>
      <c r="D164" s="60"/>
      <c r="N164" s="60"/>
    </row>
    <row r="165" spans="2:14" x14ac:dyDescent="0.2">
      <c r="B165" s="60"/>
      <c r="C165" s="60"/>
      <c r="D165" s="60"/>
      <c r="N165" s="60"/>
    </row>
    <row r="166" spans="2:14" x14ac:dyDescent="0.2">
      <c r="B166" s="60"/>
      <c r="C166" s="60"/>
      <c r="D166" s="60"/>
      <c r="N166" s="60"/>
    </row>
    <row r="167" spans="2:14" x14ac:dyDescent="0.2">
      <c r="B167" s="60"/>
      <c r="C167" s="60"/>
      <c r="D167" s="60"/>
      <c r="N167" s="60"/>
    </row>
    <row r="168" spans="2:14" x14ac:dyDescent="0.2">
      <c r="B168" s="60"/>
      <c r="C168" s="60"/>
      <c r="D168" s="60"/>
      <c r="N168" s="60"/>
    </row>
    <row r="169" spans="2:14" x14ac:dyDescent="0.2">
      <c r="B169" s="60"/>
      <c r="C169" s="60"/>
      <c r="D169" s="60"/>
      <c r="N169" s="60"/>
    </row>
    <row r="170" spans="2:14" x14ac:dyDescent="0.2">
      <c r="B170" s="60"/>
      <c r="C170" s="60"/>
      <c r="D170" s="60"/>
      <c r="N170" s="60"/>
    </row>
    <row r="171" spans="2:14" x14ac:dyDescent="0.2">
      <c r="B171" s="60"/>
      <c r="C171" s="60"/>
      <c r="D171" s="60"/>
      <c r="N171" s="60"/>
    </row>
    <row r="172" spans="2:14" x14ac:dyDescent="0.2">
      <c r="B172" s="60"/>
      <c r="C172" s="60"/>
      <c r="D172" s="60"/>
      <c r="N172" s="60"/>
    </row>
    <row r="173" spans="2:14" x14ac:dyDescent="0.2">
      <c r="B173" s="60"/>
      <c r="C173" s="60"/>
      <c r="D173" s="60"/>
      <c r="N173" s="60"/>
    </row>
    <row r="174" spans="2:14" x14ac:dyDescent="0.2">
      <c r="B174" s="60"/>
      <c r="C174" s="60"/>
      <c r="D174" s="60"/>
      <c r="N174" s="60"/>
    </row>
    <row r="175" spans="2:14" x14ac:dyDescent="0.2">
      <c r="B175" s="60"/>
      <c r="C175" s="60"/>
      <c r="D175" s="60"/>
      <c r="N175" s="60"/>
    </row>
    <row r="176" spans="2:14" x14ac:dyDescent="0.2">
      <c r="B176" s="60"/>
      <c r="C176" s="60"/>
      <c r="D176" s="60"/>
      <c r="N176" s="60"/>
    </row>
    <row r="177" spans="2:14" x14ac:dyDescent="0.2">
      <c r="B177" s="60"/>
      <c r="C177" s="60"/>
      <c r="D177" s="60"/>
      <c r="N177" s="60"/>
    </row>
    <row r="178" spans="2:14" x14ac:dyDescent="0.2">
      <c r="B178" s="60"/>
      <c r="C178" s="60"/>
      <c r="D178" s="60"/>
      <c r="N178" s="60"/>
    </row>
    <row r="179" spans="2:14" x14ac:dyDescent="0.2">
      <c r="B179" s="60"/>
      <c r="C179" s="60"/>
      <c r="D179" s="60"/>
      <c r="N179" s="60"/>
    </row>
    <row r="180" spans="2:14" x14ac:dyDescent="0.2">
      <c r="B180" s="60"/>
      <c r="C180" s="60"/>
      <c r="D180" s="60"/>
      <c r="N180" s="60"/>
    </row>
    <row r="181" spans="2:14" x14ac:dyDescent="0.2">
      <c r="B181" s="60"/>
      <c r="C181" s="60"/>
      <c r="D181" s="60"/>
      <c r="N181" s="60"/>
    </row>
    <row r="182" spans="2:14" x14ac:dyDescent="0.2">
      <c r="B182" s="60"/>
      <c r="C182" s="60"/>
      <c r="D182" s="60"/>
      <c r="N182" s="60"/>
    </row>
    <row r="183" spans="2:14" x14ac:dyDescent="0.2">
      <c r="B183" s="60"/>
      <c r="C183" s="60"/>
      <c r="D183" s="60"/>
      <c r="N183" s="60"/>
    </row>
    <row r="184" spans="2:14" x14ac:dyDescent="0.2">
      <c r="B184" s="60"/>
      <c r="C184" s="60"/>
      <c r="D184" s="60"/>
      <c r="N184" s="60"/>
    </row>
    <row r="185" spans="2:14" x14ac:dyDescent="0.2">
      <c r="B185" s="60"/>
      <c r="C185" s="60"/>
      <c r="D185" s="60"/>
      <c r="N185" s="60"/>
    </row>
    <row r="186" spans="2:14" x14ac:dyDescent="0.2">
      <c r="B186" s="60"/>
      <c r="C186" s="60"/>
      <c r="D186" s="60"/>
      <c r="N186" s="60"/>
    </row>
    <row r="187" spans="2:14" x14ac:dyDescent="0.2">
      <c r="B187" s="60"/>
      <c r="C187" s="60"/>
      <c r="D187" s="60"/>
      <c r="N187" s="60"/>
    </row>
    <row r="188" spans="2:14" x14ac:dyDescent="0.2">
      <c r="B188" s="60"/>
      <c r="C188" s="60"/>
      <c r="D188" s="60"/>
      <c r="N188" s="60"/>
    </row>
    <row r="189" spans="2:14" x14ac:dyDescent="0.2">
      <c r="B189" s="60"/>
      <c r="C189" s="60"/>
      <c r="D189" s="60"/>
      <c r="N189" s="60"/>
    </row>
    <row r="190" spans="2:14" x14ac:dyDescent="0.2">
      <c r="B190" s="60"/>
      <c r="C190" s="60"/>
      <c r="D190" s="60"/>
      <c r="N190" s="60"/>
    </row>
    <row r="191" spans="2:14" x14ac:dyDescent="0.2">
      <c r="B191" s="60"/>
      <c r="C191" s="60"/>
      <c r="D191" s="60"/>
      <c r="N191" s="60"/>
    </row>
    <row r="192" spans="2:14" x14ac:dyDescent="0.2">
      <c r="B192" s="60"/>
      <c r="C192" s="60"/>
      <c r="D192" s="60"/>
      <c r="N192" s="60"/>
    </row>
    <row r="193" spans="2:14" x14ac:dyDescent="0.2">
      <c r="B193" s="60"/>
      <c r="C193" s="60"/>
      <c r="D193" s="60"/>
      <c r="N193" s="60"/>
    </row>
    <row r="194" spans="2:14" x14ac:dyDescent="0.2">
      <c r="B194" s="60"/>
      <c r="C194" s="60"/>
      <c r="D194" s="60"/>
      <c r="N194" s="60"/>
    </row>
    <row r="195" spans="2:14" x14ac:dyDescent="0.2">
      <c r="B195" s="60"/>
      <c r="C195" s="60"/>
      <c r="D195" s="60"/>
      <c r="N195" s="60"/>
    </row>
    <row r="196" spans="2:14" x14ac:dyDescent="0.2">
      <c r="B196" s="60"/>
      <c r="C196" s="60"/>
      <c r="D196" s="60"/>
      <c r="N196" s="60"/>
    </row>
    <row r="197" spans="2:14" x14ac:dyDescent="0.2">
      <c r="B197" s="60"/>
      <c r="C197" s="60"/>
      <c r="D197" s="60"/>
      <c r="N197" s="60"/>
    </row>
    <row r="198" spans="2:14" x14ac:dyDescent="0.2">
      <c r="B198" s="60"/>
      <c r="C198" s="60"/>
      <c r="D198" s="60"/>
      <c r="N198" s="60"/>
    </row>
    <row r="199" spans="2:14" x14ac:dyDescent="0.2">
      <c r="B199" s="60"/>
      <c r="C199" s="60"/>
      <c r="D199" s="60"/>
      <c r="N199" s="60"/>
    </row>
    <row r="200" spans="2:14" x14ac:dyDescent="0.2">
      <c r="B200" s="60"/>
      <c r="C200" s="60"/>
      <c r="D200" s="60"/>
      <c r="N200" s="60"/>
    </row>
    <row r="201" spans="2:14" x14ac:dyDescent="0.2">
      <c r="B201" s="60"/>
      <c r="C201" s="60"/>
      <c r="D201" s="60"/>
      <c r="N201" s="60"/>
    </row>
    <row r="202" spans="2:14" x14ac:dyDescent="0.2">
      <c r="B202" s="60"/>
      <c r="C202" s="60"/>
      <c r="D202" s="60"/>
      <c r="N202" s="60"/>
    </row>
    <row r="203" spans="2:14" x14ac:dyDescent="0.2">
      <c r="B203" s="60"/>
      <c r="C203" s="60"/>
      <c r="D203" s="60"/>
      <c r="N203" s="60"/>
    </row>
    <row r="204" spans="2:14" x14ac:dyDescent="0.2">
      <c r="B204" s="60"/>
      <c r="C204" s="60"/>
      <c r="D204" s="60"/>
      <c r="N204" s="60"/>
    </row>
    <row r="205" spans="2:14" x14ac:dyDescent="0.2">
      <c r="B205" s="60"/>
      <c r="C205" s="60"/>
      <c r="D205" s="60"/>
      <c r="N205" s="60"/>
    </row>
    <row r="206" spans="2:14" x14ac:dyDescent="0.2">
      <c r="B206" s="60"/>
      <c r="C206" s="60"/>
      <c r="D206" s="60"/>
      <c r="N206" s="60"/>
    </row>
    <row r="207" spans="2:14" x14ac:dyDescent="0.2">
      <c r="B207" s="60"/>
      <c r="C207" s="60"/>
      <c r="D207" s="60"/>
      <c r="N207" s="60"/>
    </row>
    <row r="208" spans="2:14" x14ac:dyDescent="0.2">
      <c r="B208" s="60"/>
      <c r="C208" s="60"/>
      <c r="D208" s="60"/>
      <c r="N208" s="60"/>
    </row>
    <row r="209" spans="2:14" x14ac:dyDescent="0.2">
      <c r="B209" s="60"/>
      <c r="C209" s="60"/>
      <c r="D209" s="60"/>
      <c r="N209" s="60"/>
    </row>
    <row r="210" spans="2:14" x14ac:dyDescent="0.2">
      <c r="B210" s="60"/>
      <c r="C210" s="60"/>
      <c r="D210" s="60"/>
      <c r="N210" s="60"/>
    </row>
    <row r="211" spans="2:14" x14ac:dyDescent="0.2">
      <c r="B211" s="60"/>
      <c r="C211" s="60"/>
      <c r="D211" s="60"/>
      <c r="N211" s="60"/>
    </row>
    <row r="212" spans="2:14" x14ac:dyDescent="0.2">
      <c r="B212" s="60"/>
      <c r="C212" s="60"/>
      <c r="D212" s="60"/>
      <c r="N212" s="60"/>
    </row>
    <row r="213" spans="2:14" x14ac:dyDescent="0.2">
      <c r="B213" s="60"/>
      <c r="C213" s="60"/>
      <c r="D213" s="60"/>
      <c r="N213" s="60"/>
    </row>
    <row r="214" spans="2:14" x14ac:dyDescent="0.2">
      <c r="B214" s="60"/>
      <c r="C214" s="60"/>
      <c r="D214" s="60"/>
      <c r="N214" s="60"/>
    </row>
    <row r="215" spans="2:14" x14ac:dyDescent="0.2">
      <c r="B215" s="60"/>
      <c r="C215" s="60"/>
      <c r="D215" s="60"/>
      <c r="N215" s="60"/>
    </row>
    <row r="216" spans="2:14" x14ac:dyDescent="0.2">
      <c r="B216" s="60"/>
      <c r="C216" s="60"/>
      <c r="D216" s="60"/>
      <c r="N216" s="60"/>
    </row>
    <row r="217" spans="2:14" x14ac:dyDescent="0.2">
      <c r="B217" s="60"/>
      <c r="C217" s="60"/>
      <c r="D217" s="60"/>
      <c r="N217" s="60"/>
    </row>
    <row r="218" spans="2:14" x14ac:dyDescent="0.2">
      <c r="B218" s="60"/>
      <c r="C218" s="60"/>
      <c r="D218" s="60"/>
      <c r="N218" s="60"/>
    </row>
    <row r="219" spans="2:14" x14ac:dyDescent="0.2">
      <c r="B219" s="60"/>
      <c r="C219" s="60"/>
      <c r="D219" s="60"/>
      <c r="N219" s="60"/>
    </row>
    <row r="220" spans="2:14" x14ac:dyDescent="0.2">
      <c r="C220" s="60"/>
      <c r="D220" s="60"/>
      <c r="N220" s="60"/>
    </row>
    <row r="221" spans="2:14" x14ac:dyDescent="0.2">
      <c r="C221" s="60"/>
      <c r="D221" s="60"/>
      <c r="N221" s="60"/>
    </row>
    <row r="222" spans="2:14" x14ac:dyDescent="0.2">
      <c r="C222" s="60"/>
      <c r="D222" s="60"/>
      <c r="N222" s="60"/>
    </row>
    <row r="223" spans="2:14" x14ac:dyDescent="0.2">
      <c r="C223" s="60"/>
      <c r="D223" s="60"/>
      <c r="N223" s="60"/>
    </row>
    <row r="224" spans="2:14" x14ac:dyDescent="0.2">
      <c r="C224" s="60"/>
      <c r="D224" s="60"/>
      <c r="N224" s="60"/>
    </row>
    <row r="225" spans="3:14" x14ac:dyDescent="0.2">
      <c r="C225" s="60"/>
      <c r="D225" s="60"/>
      <c r="N225" s="60"/>
    </row>
    <row r="226" spans="3:14" x14ac:dyDescent="0.2">
      <c r="C226" s="60"/>
      <c r="D226" s="60"/>
      <c r="N226" s="60"/>
    </row>
    <row r="227" spans="3:14" x14ac:dyDescent="0.2">
      <c r="C227" s="60"/>
      <c r="D227" s="60"/>
      <c r="N227" s="60"/>
    </row>
    <row r="228" spans="3:14" x14ac:dyDescent="0.2">
      <c r="C228" s="60"/>
      <c r="D228" s="60"/>
      <c r="N228" s="60"/>
    </row>
    <row r="229" spans="3:14" x14ac:dyDescent="0.2">
      <c r="C229" s="60"/>
      <c r="D229" s="60"/>
      <c r="N229" s="60"/>
    </row>
    <row r="230" spans="3:14" x14ac:dyDescent="0.2">
      <c r="C230" s="60"/>
      <c r="D230" s="60"/>
      <c r="N230" s="60"/>
    </row>
    <row r="231" spans="3:14" x14ac:dyDescent="0.2">
      <c r="C231" s="60"/>
      <c r="D231" s="60"/>
      <c r="N231" s="60"/>
    </row>
    <row r="232" spans="3:14" x14ac:dyDescent="0.2">
      <c r="C232" s="60"/>
      <c r="D232" s="60"/>
      <c r="N232" s="60"/>
    </row>
    <row r="233" spans="3:14" x14ac:dyDescent="0.2">
      <c r="C233" s="60"/>
      <c r="D233" s="60"/>
      <c r="N233" s="60"/>
    </row>
    <row r="234" spans="3:14" x14ac:dyDescent="0.2">
      <c r="N234" s="60"/>
    </row>
    <row r="235" spans="3:14" x14ac:dyDescent="0.2">
      <c r="N235" s="60"/>
    </row>
    <row r="236" spans="3:14" x14ac:dyDescent="0.2">
      <c r="N236" s="60"/>
    </row>
    <row r="237" spans="3:14" x14ac:dyDescent="0.2">
      <c r="N237" s="60"/>
    </row>
    <row r="238" spans="3:14" x14ac:dyDescent="0.2">
      <c r="N238" s="60"/>
    </row>
    <row r="239" spans="3:14" x14ac:dyDescent="0.2">
      <c r="N239" s="60"/>
    </row>
    <row r="240" spans="3:14" x14ac:dyDescent="0.2">
      <c r="N240" s="60"/>
    </row>
    <row r="241" spans="14:14" x14ac:dyDescent="0.2">
      <c r="N241" s="60"/>
    </row>
    <row r="242" spans="14:14" x14ac:dyDescent="0.2">
      <c r="N242" s="60"/>
    </row>
    <row r="243" spans="14:14" x14ac:dyDescent="0.2">
      <c r="N243" s="60"/>
    </row>
    <row r="244" spans="14:14" x14ac:dyDescent="0.2">
      <c r="N244" s="60"/>
    </row>
    <row r="245" spans="14:14" x14ac:dyDescent="0.2">
      <c r="N245" s="60"/>
    </row>
    <row r="246" spans="14:14" x14ac:dyDescent="0.2">
      <c r="N246" s="60"/>
    </row>
    <row r="247" spans="14:14" x14ac:dyDescent="0.2">
      <c r="N247" s="60"/>
    </row>
    <row r="248" spans="14:14" x14ac:dyDescent="0.2">
      <c r="N248" s="60"/>
    </row>
    <row r="249" spans="14:14" x14ac:dyDescent="0.2">
      <c r="N249" s="60"/>
    </row>
    <row r="250" spans="14:14" x14ac:dyDescent="0.2">
      <c r="N250" s="60"/>
    </row>
    <row r="251" spans="14:14" x14ac:dyDescent="0.2">
      <c r="N251" s="60"/>
    </row>
    <row r="252" spans="14:14" x14ac:dyDescent="0.2">
      <c r="N252" s="60"/>
    </row>
    <row r="253" spans="14:14" x14ac:dyDescent="0.2">
      <c r="N253" s="60"/>
    </row>
    <row r="254" spans="14:14" x14ac:dyDescent="0.2">
      <c r="N254" s="60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5:C35"/>
  <sheetViews>
    <sheetView topLeftCell="A4" workbookViewId="0">
      <selection activeCell="L32" sqref="L31:L32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</cols>
  <sheetData>
    <row r="5" spans="1:3" x14ac:dyDescent="0.2">
      <c r="A5" s="686" t="s">
        <v>54</v>
      </c>
      <c r="B5" s="660"/>
      <c r="C5" s="660"/>
    </row>
    <row r="6" spans="1:3" x14ac:dyDescent="0.2">
      <c r="A6" s="82"/>
      <c r="B6" s="82"/>
      <c r="C6" s="366"/>
    </row>
    <row r="9" spans="1:3" ht="25.5" customHeight="1" x14ac:dyDescent="0.2">
      <c r="A9" s="730" t="s">
        <v>490</v>
      </c>
      <c r="B9" s="730"/>
      <c r="C9" s="730"/>
    </row>
    <row r="11" spans="1:3" ht="13.5" thickBot="1" x14ac:dyDescent="0.25"/>
    <row r="12" spans="1:3" x14ac:dyDescent="0.2">
      <c r="A12" s="731" t="s">
        <v>330</v>
      </c>
      <c r="B12" s="734" t="s">
        <v>497</v>
      </c>
      <c r="C12" s="735"/>
    </row>
    <row r="13" spans="1:3" ht="12.75" customHeight="1" x14ac:dyDescent="0.2">
      <c r="A13" s="732"/>
      <c r="B13" s="736"/>
      <c r="C13" s="737"/>
    </row>
    <row r="14" spans="1:3" x14ac:dyDescent="0.2">
      <c r="A14" s="733"/>
      <c r="B14" s="305" t="s">
        <v>349</v>
      </c>
      <c r="C14" s="650" t="s">
        <v>193</v>
      </c>
    </row>
    <row r="15" spans="1:3" x14ac:dyDescent="0.2">
      <c r="A15" s="317" t="s">
        <v>325</v>
      </c>
      <c r="B15" s="254">
        <v>3</v>
      </c>
      <c r="C15" s="651"/>
    </row>
    <row r="16" spans="1:3" x14ac:dyDescent="0.2">
      <c r="A16" s="317" t="s">
        <v>205</v>
      </c>
      <c r="B16" s="511">
        <v>6</v>
      </c>
      <c r="C16" s="652"/>
    </row>
    <row r="17" spans="1:3" x14ac:dyDescent="0.2">
      <c r="A17" s="317" t="s">
        <v>39</v>
      </c>
      <c r="B17" s="458"/>
      <c r="C17" s="652"/>
    </row>
    <row r="18" spans="1:3" x14ac:dyDescent="0.2">
      <c r="A18" s="317" t="s">
        <v>8</v>
      </c>
      <c r="B18" s="458"/>
      <c r="C18" s="652"/>
    </row>
    <row r="19" spans="1:3" x14ac:dyDescent="0.2">
      <c r="A19" s="317" t="s">
        <v>331</v>
      </c>
      <c r="B19" s="511">
        <v>5</v>
      </c>
      <c r="C19" s="652"/>
    </row>
    <row r="20" spans="1:3" x14ac:dyDescent="0.2">
      <c r="A20" s="317" t="s">
        <v>210</v>
      </c>
      <c r="B20" s="215">
        <v>2</v>
      </c>
      <c r="C20" s="652"/>
    </row>
    <row r="21" spans="1:3" x14ac:dyDescent="0.2">
      <c r="A21" s="317" t="s">
        <v>5</v>
      </c>
      <c r="B21" s="215"/>
      <c r="C21" s="652"/>
    </row>
    <row r="22" spans="1:3" x14ac:dyDescent="0.2">
      <c r="A22" s="317" t="s">
        <v>7</v>
      </c>
      <c r="B22" s="215"/>
      <c r="C22" s="652"/>
    </row>
    <row r="23" spans="1:3" x14ac:dyDescent="0.2">
      <c r="A23" s="317" t="s">
        <v>56</v>
      </c>
      <c r="B23" s="215"/>
      <c r="C23" s="652"/>
    </row>
    <row r="24" spans="1:3" x14ac:dyDescent="0.2">
      <c r="A24" s="317" t="s">
        <v>57</v>
      </c>
      <c r="B24" s="215">
        <v>1</v>
      </c>
      <c r="C24" s="652"/>
    </row>
    <row r="25" spans="1:3" x14ac:dyDescent="0.2">
      <c r="A25" s="317" t="s">
        <v>58</v>
      </c>
      <c r="B25" s="215"/>
      <c r="C25" s="652"/>
    </row>
    <row r="26" spans="1:3" ht="13.5" thickBot="1" x14ac:dyDescent="0.25">
      <c r="A26" s="318" t="s">
        <v>59</v>
      </c>
      <c r="B26" s="216"/>
      <c r="C26" s="653"/>
    </row>
    <row r="27" spans="1:3" ht="13.5" thickBot="1" x14ac:dyDescent="0.25">
      <c r="A27" s="85" t="s">
        <v>507</v>
      </c>
      <c r="B27" s="319">
        <f>SUM(B15:B26)</f>
        <v>17</v>
      </c>
      <c r="C27" s="319">
        <f>SUM(C15:C26)</f>
        <v>0</v>
      </c>
    </row>
    <row r="28" spans="1:3" x14ac:dyDescent="0.2">
      <c r="A28" s="86"/>
      <c r="B28" s="210"/>
      <c r="C28" s="210"/>
    </row>
    <row r="29" spans="1:3" ht="13.5" thickBot="1" x14ac:dyDescent="0.25">
      <c r="A29" s="87"/>
      <c r="B29" s="210"/>
      <c r="C29" s="210"/>
    </row>
    <row r="30" spans="1:3" ht="13.5" thickBot="1" x14ac:dyDescent="0.25">
      <c r="A30" s="84" t="s">
        <v>218</v>
      </c>
      <c r="B30" s="512">
        <v>19</v>
      </c>
      <c r="C30" s="217">
        <v>0</v>
      </c>
    </row>
    <row r="31" spans="1:3" ht="13.5" thickBot="1" x14ac:dyDescent="0.25">
      <c r="A31" s="84" t="s">
        <v>329</v>
      </c>
      <c r="B31" s="512">
        <v>11</v>
      </c>
      <c r="C31" s="217">
        <v>0</v>
      </c>
    </row>
    <row r="32" spans="1:3" ht="13.5" thickBot="1" x14ac:dyDescent="0.25">
      <c r="A32" s="320" t="s">
        <v>508</v>
      </c>
      <c r="B32" s="321">
        <f>B30+B31</f>
        <v>30</v>
      </c>
      <c r="C32" s="321">
        <f>C25+C28+C29</f>
        <v>0</v>
      </c>
    </row>
    <row r="33" spans="1:3" s="26" customFormat="1" ht="13.5" thickBot="1" x14ac:dyDescent="0.25">
      <c r="A33" s="647"/>
      <c r="B33" s="648"/>
      <c r="C33" s="649"/>
    </row>
    <row r="34" spans="1:3" ht="13.5" thickBot="1" x14ac:dyDescent="0.25">
      <c r="A34" s="320" t="s">
        <v>506</v>
      </c>
      <c r="B34" s="321">
        <f>B27+B30+B31</f>
        <v>47</v>
      </c>
      <c r="C34" s="321">
        <f>C27+C30+C31</f>
        <v>0</v>
      </c>
    </row>
    <row r="35" spans="1:3" x14ac:dyDescent="0.2">
      <c r="B35" s="211"/>
      <c r="C35" s="211"/>
    </row>
  </sheetData>
  <mergeCells count="4">
    <mergeCell ref="A5:C5"/>
    <mergeCell ref="A9:C9"/>
    <mergeCell ref="A12:A14"/>
    <mergeCell ref="B12:C13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4:O78"/>
  <sheetViews>
    <sheetView view="pageBreakPreview" topLeftCell="A25" zoomScaleSheetLayoutView="100" workbookViewId="0">
      <selection activeCell="A58" sqref="A58:XFD58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ht="15.75" customHeight="1" x14ac:dyDescent="0.2">
      <c r="A4" s="686" t="s">
        <v>97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</row>
    <row r="6" spans="1:14" x14ac:dyDescent="0.2">
      <c r="A6" s="26"/>
      <c r="B6" s="26"/>
      <c r="C6" s="26"/>
    </row>
    <row r="7" spans="1:14" x14ac:dyDescent="0.2">
      <c r="A7" s="659" t="s">
        <v>499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</row>
    <row r="8" spans="1:14" x14ac:dyDescent="0.2">
      <c r="M8" t="s">
        <v>215</v>
      </c>
    </row>
    <row r="9" spans="1:14" x14ac:dyDescent="0.2">
      <c r="M9" t="s">
        <v>178</v>
      </c>
    </row>
    <row r="10" spans="1:14" x14ac:dyDescent="0.2">
      <c r="A10" s="738" t="s">
        <v>110</v>
      </c>
      <c r="B10" s="740" t="s">
        <v>498</v>
      </c>
      <c r="C10" s="399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7"/>
    </row>
    <row r="11" spans="1:14" x14ac:dyDescent="0.2">
      <c r="A11" s="739"/>
      <c r="B11" s="741"/>
      <c r="C11" s="538" t="s">
        <v>98</v>
      </c>
      <c r="D11" s="538" t="s">
        <v>99</v>
      </c>
      <c r="E11" s="538" t="s">
        <v>100</v>
      </c>
      <c r="F11" s="538" t="s">
        <v>101</v>
      </c>
      <c r="G11" s="538" t="s">
        <v>102</v>
      </c>
      <c r="H11" s="538" t="s">
        <v>103</v>
      </c>
      <c r="I11" s="538" t="s">
        <v>104</v>
      </c>
      <c r="J11" s="538" t="s">
        <v>105</v>
      </c>
      <c r="K11" s="538" t="s">
        <v>106</v>
      </c>
      <c r="L11" s="538" t="s">
        <v>107</v>
      </c>
      <c r="M11" s="538" t="s">
        <v>108</v>
      </c>
      <c r="N11" s="538" t="s">
        <v>109</v>
      </c>
    </row>
    <row r="12" spans="1:14" x14ac:dyDescent="0.2">
      <c r="A12" s="20" t="s">
        <v>111</v>
      </c>
      <c r="B12" s="42">
        <f>SUM(B13,B16)</f>
        <v>23753</v>
      </c>
      <c r="C12" s="445">
        <f>SUM(C13,C16)</f>
        <v>875</v>
      </c>
      <c r="D12" s="445">
        <f t="shared" ref="D12:N12" si="0">SUM(D13,D16)</f>
        <v>2208.25</v>
      </c>
      <c r="E12" s="445">
        <f t="shared" si="0"/>
        <v>5055</v>
      </c>
      <c r="F12" s="445">
        <f t="shared" si="0"/>
        <v>2208.25</v>
      </c>
      <c r="G12" s="445">
        <f t="shared" si="0"/>
        <v>875</v>
      </c>
      <c r="H12" s="445">
        <f t="shared" si="0"/>
        <v>655</v>
      </c>
      <c r="I12" s="445">
        <f t="shared" si="0"/>
        <v>1878.25</v>
      </c>
      <c r="J12" s="445">
        <f t="shared" si="0"/>
        <v>1755</v>
      </c>
      <c r="K12" s="445">
        <f t="shared" si="0"/>
        <v>3955</v>
      </c>
      <c r="L12" s="445">
        <f t="shared" si="0"/>
        <v>2428.25</v>
      </c>
      <c r="M12" s="445">
        <f t="shared" si="0"/>
        <v>875</v>
      </c>
      <c r="N12" s="445">
        <f t="shared" si="0"/>
        <v>985</v>
      </c>
    </row>
    <row r="13" spans="1:14" x14ac:dyDescent="0.2">
      <c r="A13" s="57" t="s">
        <v>112</v>
      </c>
      <c r="B13" s="42">
        <f>B14+B15</f>
        <v>18860</v>
      </c>
      <c r="C13" s="445">
        <f t="shared" ref="C13:N13" si="1">SUM(C14:C15)</f>
        <v>875</v>
      </c>
      <c r="D13" s="445">
        <f t="shared" si="1"/>
        <v>985</v>
      </c>
      <c r="E13" s="445">
        <f t="shared" si="1"/>
        <v>5055</v>
      </c>
      <c r="F13" s="445">
        <f t="shared" si="1"/>
        <v>985</v>
      </c>
      <c r="G13" s="445">
        <f t="shared" si="1"/>
        <v>875</v>
      </c>
      <c r="H13" s="445">
        <f t="shared" si="1"/>
        <v>655</v>
      </c>
      <c r="I13" s="445">
        <f t="shared" si="1"/>
        <v>655</v>
      </c>
      <c r="J13" s="445">
        <f t="shared" si="1"/>
        <v>1755</v>
      </c>
      <c r="K13" s="445">
        <f t="shared" si="1"/>
        <v>3955</v>
      </c>
      <c r="L13" s="445">
        <f t="shared" si="1"/>
        <v>1205</v>
      </c>
      <c r="M13" s="445">
        <f t="shared" si="1"/>
        <v>875</v>
      </c>
      <c r="N13" s="445">
        <f t="shared" si="1"/>
        <v>985</v>
      </c>
    </row>
    <row r="14" spans="1:14" x14ac:dyDescent="0.2">
      <c r="A14" s="57" t="s">
        <v>113</v>
      </c>
      <c r="B14" s="93">
        <v>11000</v>
      </c>
      <c r="C14" s="510">
        <f>$B$14*0.02</f>
        <v>220</v>
      </c>
      <c r="D14" s="510">
        <f>$B$14*0.03</f>
        <v>330</v>
      </c>
      <c r="E14" s="510">
        <f>$B$14*0.4</f>
        <v>4400</v>
      </c>
      <c r="F14" s="510">
        <f>$B$14*0.03</f>
        <v>330</v>
      </c>
      <c r="G14" s="510">
        <f>$B$14*0.02</f>
        <v>220</v>
      </c>
      <c r="H14" s="510"/>
      <c r="I14" s="510"/>
      <c r="J14" s="510">
        <f>$B$14*0.1</f>
        <v>1100</v>
      </c>
      <c r="K14" s="510">
        <f>$B$14*0.3</f>
        <v>3300</v>
      </c>
      <c r="L14" s="510">
        <f>$B$14*0.05</f>
        <v>550</v>
      </c>
      <c r="M14" s="510">
        <f>$B$14*0.02</f>
        <v>220</v>
      </c>
      <c r="N14" s="510">
        <f>$B$14*0.03</f>
        <v>330</v>
      </c>
    </row>
    <row r="15" spans="1:14" x14ac:dyDescent="0.2">
      <c r="A15" s="57" t="s">
        <v>114</v>
      </c>
      <c r="B15" s="93">
        <v>7860</v>
      </c>
      <c r="C15" s="510">
        <f>$B$15/12</f>
        <v>655</v>
      </c>
      <c r="D15" s="510">
        <f t="shared" ref="D15:N15" si="2">$B$15/12</f>
        <v>655</v>
      </c>
      <c r="E15" s="510">
        <f>$B$15/12</f>
        <v>655</v>
      </c>
      <c r="F15" s="510">
        <f t="shared" si="2"/>
        <v>655</v>
      </c>
      <c r="G15" s="510">
        <f t="shared" si="2"/>
        <v>655</v>
      </c>
      <c r="H15" s="510">
        <f t="shared" si="2"/>
        <v>655</v>
      </c>
      <c r="I15" s="510">
        <f t="shared" si="2"/>
        <v>655</v>
      </c>
      <c r="J15" s="510">
        <f t="shared" si="2"/>
        <v>655</v>
      </c>
      <c r="K15" s="510">
        <f t="shared" si="2"/>
        <v>655</v>
      </c>
      <c r="L15" s="510">
        <f t="shared" si="2"/>
        <v>655</v>
      </c>
      <c r="M15" s="510">
        <f t="shared" si="2"/>
        <v>655</v>
      </c>
      <c r="N15" s="510">
        <f t="shared" si="2"/>
        <v>655</v>
      </c>
    </row>
    <row r="16" spans="1:14" x14ac:dyDescent="0.2">
      <c r="A16" s="57" t="s">
        <v>115</v>
      </c>
      <c r="B16" s="42">
        <f>B17</f>
        <v>4893</v>
      </c>
      <c r="C16" s="445">
        <f t="shared" ref="C16:N16" si="3">SUM(C17:C17)</f>
        <v>0</v>
      </c>
      <c r="D16" s="445">
        <f t="shared" si="3"/>
        <v>1223.25</v>
      </c>
      <c r="E16" s="445">
        <f t="shared" si="3"/>
        <v>0</v>
      </c>
      <c r="F16" s="445">
        <f t="shared" si="3"/>
        <v>1223.25</v>
      </c>
      <c r="G16" s="445">
        <f t="shared" si="3"/>
        <v>0</v>
      </c>
      <c r="H16" s="445">
        <f t="shared" si="3"/>
        <v>0</v>
      </c>
      <c r="I16" s="445">
        <f t="shared" si="3"/>
        <v>1223.25</v>
      </c>
      <c r="J16" s="445">
        <f t="shared" si="3"/>
        <v>0</v>
      </c>
      <c r="K16" s="445">
        <f t="shared" si="3"/>
        <v>0</v>
      </c>
      <c r="L16" s="445">
        <f t="shared" si="3"/>
        <v>1223.25</v>
      </c>
      <c r="M16" s="445">
        <f t="shared" si="3"/>
        <v>0</v>
      </c>
      <c r="N16" s="445">
        <f t="shared" si="3"/>
        <v>0</v>
      </c>
    </row>
    <row r="17" spans="1:14" x14ac:dyDescent="0.2">
      <c r="A17" s="57" t="s">
        <v>159</v>
      </c>
      <c r="B17" s="93">
        <v>4893</v>
      </c>
      <c r="C17" s="510"/>
      <c r="D17" s="510">
        <f>B17/4</f>
        <v>1223.25</v>
      </c>
      <c r="E17" s="510"/>
      <c r="F17" s="510">
        <f>B17/4</f>
        <v>1223.25</v>
      </c>
      <c r="G17" s="510"/>
      <c r="H17" s="510"/>
      <c r="I17" s="510">
        <f>B17/4</f>
        <v>1223.25</v>
      </c>
      <c r="J17" s="510"/>
      <c r="K17" s="510"/>
      <c r="L17" s="510">
        <f>B17/4</f>
        <v>1223.25</v>
      </c>
      <c r="M17" s="510"/>
      <c r="N17" s="510"/>
    </row>
    <row r="18" spans="1:14" x14ac:dyDescent="0.2">
      <c r="A18" s="20" t="s">
        <v>116</v>
      </c>
      <c r="B18" s="42">
        <f>B19</f>
        <v>100008</v>
      </c>
      <c r="C18" s="445">
        <f t="shared" ref="C18:N18" si="4">SUM(C19:C19)</f>
        <v>8334</v>
      </c>
      <c r="D18" s="445">
        <f t="shared" si="4"/>
        <v>8334</v>
      </c>
      <c r="E18" s="445">
        <f t="shared" si="4"/>
        <v>8334</v>
      </c>
      <c r="F18" s="445">
        <f t="shared" si="4"/>
        <v>8334</v>
      </c>
      <c r="G18" s="445">
        <f t="shared" si="4"/>
        <v>8334</v>
      </c>
      <c r="H18" s="445">
        <f t="shared" si="4"/>
        <v>8334</v>
      </c>
      <c r="I18" s="445">
        <f t="shared" si="4"/>
        <v>8334</v>
      </c>
      <c r="J18" s="445">
        <f t="shared" si="4"/>
        <v>8334</v>
      </c>
      <c r="K18" s="445">
        <f t="shared" si="4"/>
        <v>8334</v>
      </c>
      <c r="L18" s="445">
        <f t="shared" si="4"/>
        <v>8334</v>
      </c>
      <c r="M18" s="445">
        <f t="shared" si="4"/>
        <v>8334</v>
      </c>
      <c r="N18" s="445">
        <f t="shared" si="4"/>
        <v>8334</v>
      </c>
    </row>
    <row r="19" spans="1:14" x14ac:dyDescent="0.2">
      <c r="A19" s="57" t="s">
        <v>160</v>
      </c>
      <c r="B19" s="93">
        <v>100008</v>
      </c>
      <c r="C19" s="510">
        <f>$B$19/12</f>
        <v>8334</v>
      </c>
      <c r="D19" s="510">
        <f t="shared" ref="D19:N19" si="5">$B$19/12</f>
        <v>8334</v>
      </c>
      <c r="E19" s="510">
        <f t="shared" si="5"/>
        <v>8334</v>
      </c>
      <c r="F19" s="510">
        <f t="shared" si="5"/>
        <v>8334</v>
      </c>
      <c r="G19" s="510">
        <f t="shared" si="5"/>
        <v>8334</v>
      </c>
      <c r="H19" s="510">
        <f t="shared" si="5"/>
        <v>8334</v>
      </c>
      <c r="I19" s="510">
        <f t="shared" si="5"/>
        <v>8334</v>
      </c>
      <c r="J19" s="510">
        <f t="shared" si="5"/>
        <v>8334</v>
      </c>
      <c r="K19" s="510">
        <f t="shared" si="5"/>
        <v>8334</v>
      </c>
      <c r="L19" s="510">
        <f t="shared" si="5"/>
        <v>8334</v>
      </c>
      <c r="M19" s="510">
        <f t="shared" si="5"/>
        <v>8334</v>
      </c>
      <c r="N19" s="510">
        <f t="shared" si="5"/>
        <v>8334</v>
      </c>
    </row>
    <row r="20" spans="1:14" x14ac:dyDescent="0.2">
      <c r="A20" s="20" t="s">
        <v>117</v>
      </c>
      <c r="B20" s="42">
        <f>B21</f>
        <v>12920</v>
      </c>
      <c r="C20" s="445">
        <f t="shared" ref="C20:N20" si="6">SUM(C21:C22)</f>
        <v>1076.6666666666667</v>
      </c>
      <c r="D20" s="445">
        <f t="shared" si="6"/>
        <v>1076.6666666666667</v>
      </c>
      <c r="E20" s="445">
        <f t="shared" si="6"/>
        <v>1076.6666666666667</v>
      </c>
      <c r="F20" s="445">
        <f t="shared" si="6"/>
        <v>1076.6666666666667</v>
      </c>
      <c r="G20" s="445">
        <f t="shared" si="6"/>
        <v>1076.6666666666667</v>
      </c>
      <c r="H20" s="445">
        <f t="shared" si="6"/>
        <v>1076.6666666666667</v>
      </c>
      <c r="I20" s="445">
        <f t="shared" si="6"/>
        <v>1076.6666666666667</v>
      </c>
      <c r="J20" s="445">
        <f t="shared" si="6"/>
        <v>1076.6666666666667</v>
      </c>
      <c r="K20" s="445">
        <f t="shared" si="6"/>
        <v>1076.6666666666667</v>
      </c>
      <c r="L20" s="445">
        <f t="shared" si="6"/>
        <v>1076.6666666666667</v>
      </c>
      <c r="M20" s="445">
        <f t="shared" si="6"/>
        <v>1076.6666666666667</v>
      </c>
      <c r="N20" s="445">
        <f t="shared" si="6"/>
        <v>1076.6666666666667</v>
      </c>
    </row>
    <row r="21" spans="1:14" x14ac:dyDescent="0.2">
      <c r="A21" s="57" t="s">
        <v>118</v>
      </c>
      <c r="B21" s="93">
        <v>12920</v>
      </c>
      <c r="C21" s="510">
        <f>$B$21/12</f>
        <v>1076.6666666666667</v>
      </c>
      <c r="D21" s="510">
        <f t="shared" ref="D21:N21" si="7">$B$21/12</f>
        <v>1076.6666666666667</v>
      </c>
      <c r="E21" s="510">
        <f t="shared" si="7"/>
        <v>1076.6666666666667</v>
      </c>
      <c r="F21" s="510">
        <f t="shared" si="7"/>
        <v>1076.6666666666667</v>
      </c>
      <c r="G21" s="510">
        <f t="shared" si="7"/>
        <v>1076.6666666666667</v>
      </c>
      <c r="H21" s="510">
        <f t="shared" si="7"/>
        <v>1076.6666666666667</v>
      </c>
      <c r="I21" s="510">
        <f t="shared" si="7"/>
        <v>1076.6666666666667</v>
      </c>
      <c r="J21" s="510">
        <f t="shared" si="7"/>
        <v>1076.6666666666667</v>
      </c>
      <c r="K21" s="510">
        <f t="shared" si="7"/>
        <v>1076.6666666666667</v>
      </c>
      <c r="L21" s="510">
        <f t="shared" si="7"/>
        <v>1076.6666666666667</v>
      </c>
      <c r="M21" s="510">
        <f t="shared" si="7"/>
        <v>1076.6666666666667</v>
      </c>
      <c r="N21" s="510">
        <f t="shared" si="7"/>
        <v>1076.6666666666667</v>
      </c>
    </row>
    <row r="22" spans="1:14" x14ac:dyDescent="0.2">
      <c r="A22" s="57" t="s">
        <v>161</v>
      </c>
      <c r="B22" s="93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</row>
    <row r="23" spans="1:14" x14ac:dyDescent="0.2">
      <c r="A23" s="43" t="s">
        <v>289</v>
      </c>
      <c r="B23" s="42">
        <v>333871</v>
      </c>
      <c r="C23" s="531">
        <f>C24+C25</f>
        <v>739.25</v>
      </c>
      <c r="D23" s="531">
        <f t="shared" ref="D23:N23" si="8">D24+D25</f>
        <v>739.25</v>
      </c>
      <c r="E23" s="531">
        <f t="shared" si="8"/>
        <v>739.25</v>
      </c>
      <c r="F23" s="531">
        <f t="shared" si="8"/>
        <v>325739.25</v>
      </c>
      <c r="G23" s="531">
        <f t="shared" si="8"/>
        <v>739.25</v>
      </c>
      <c r="H23" s="531">
        <f t="shared" si="8"/>
        <v>739.25</v>
      </c>
      <c r="I23" s="531">
        <f t="shared" si="8"/>
        <v>739.25</v>
      </c>
      <c r="J23" s="531">
        <f t="shared" si="8"/>
        <v>739.25</v>
      </c>
      <c r="K23" s="531">
        <f t="shared" si="8"/>
        <v>739.25</v>
      </c>
      <c r="L23" s="531">
        <f t="shared" si="8"/>
        <v>739.25</v>
      </c>
      <c r="M23" s="531">
        <f t="shared" si="8"/>
        <v>739.25</v>
      </c>
      <c r="N23" s="531">
        <f t="shared" si="8"/>
        <v>739.25</v>
      </c>
    </row>
    <row r="24" spans="1:14" x14ac:dyDescent="0.2">
      <c r="A24" s="43" t="s">
        <v>510</v>
      </c>
      <c r="B24" s="42">
        <v>8871</v>
      </c>
      <c r="C24" s="510">
        <f>$B$24/12</f>
        <v>739.25</v>
      </c>
      <c r="D24" s="510">
        <f t="shared" ref="D24:N24" si="9">$B$24/12</f>
        <v>739.25</v>
      </c>
      <c r="E24" s="510">
        <f t="shared" si="9"/>
        <v>739.25</v>
      </c>
      <c r="F24" s="510">
        <f t="shared" si="9"/>
        <v>739.25</v>
      </c>
      <c r="G24" s="510">
        <f t="shared" si="9"/>
        <v>739.25</v>
      </c>
      <c r="H24" s="510">
        <f t="shared" si="9"/>
        <v>739.25</v>
      </c>
      <c r="I24" s="510">
        <f t="shared" si="9"/>
        <v>739.25</v>
      </c>
      <c r="J24" s="510">
        <f t="shared" si="9"/>
        <v>739.25</v>
      </c>
      <c r="K24" s="510">
        <f t="shared" si="9"/>
        <v>739.25</v>
      </c>
      <c r="L24" s="510">
        <f t="shared" si="9"/>
        <v>739.25</v>
      </c>
      <c r="M24" s="510">
        <f t="shared" si="9"/>
        <v>739.25</v>
      </c>
      <c r="N24" s="510">
        <f t="shared" si="9"/>
        <v>739.25</v>
      </c>
    </row>
    <row r="25" spans="1:14" x14ac:dyDescent="0.2">
      <c r="A25" s="43" t="s">
        <v>511</v>
      </c>
      <c r="B25" s="42">
        <v>325000</v>
      </c>
      <c r="C25" s="510"/>
      <c r="D25" s="510"/>
      <c r="E25" s="510"/>
      <c r="F25" s="510">
        <v>325000</v>
      </c>
      <c r="G25" s="510"/>
      <c r="H25" s="510"/>
      <c r="I25" s="510"/>
      <c r="J25" s="510"/>
      <c r="K25" s="510"/>
      <c r="L25" s="510"/>
      <c r="M25" s="510"/>
      <c r="N25" s="510"/>
    </row>
    <row r="26" spans="1:14" ht="25.5" x14ac:dyDescent="0.2">
      <c r="A26" s="655" t="s">
        <v>413</v>
      </c>
      <c r="B26" s="42">
        <v>900</v>
      </c>
      <c r="C26" s="531">
        <v>240</v>
      </c>
      <c r="D26" s="531">
        <v>120</v>
      </c>
      <c r="E26" s="531">
        <v>180</v>
      </c>
      <c r="F26" s="531">
        <v>180</v>
      </c>
      <c r="G26" s="531">
        <v>180</v>
      </c>
      <c r="H26" s="531"/>
      <c r="I26" s="531"/>
      <c r="J26" s="531"/>
      <c r="K26" s="531"/>
      <c r="L26" s="531"/>
      <c r="M26" s="531"/>
      <c r="N26" s="531"/>
    </row>
    <row r="27" spans="1:14" x14ac:dyDescent="0.2">
      <c r="A27" s="43" t="s">
        <v>509</v>
      </c>
      <c r="B27" s="654">
        <v>2200</v>
      </c>
      <c r="C27" s="536">
        <v>375</v>
      </c>
      <c r="D27" s="643"/>
      <c r="E27" s="643"/>
      <c r="F27" s="643">
        <v>57</v>
      </c>
      <c r="G27" s="643"/>
      <c r="H27" s="643">
        <v>500</v>
      </c>
      <c r="I27" s="643"/>
      <c r="J27" s="643">
        <v>500</v>
      </c>
      <c r="K27" s="643"/>
      <c r="L27" s="643">
        <v>500</v>
      </c>
      <c r="M27" s="643"/>
      <c r="N27" s="643">
        <v>268</v>
      </c>
    </row>
    <row r="28" spans="1:14" x14ac:dyDescent="0.2">
      <c r="A28" s="55" t="s">
        <v>119</v>
      </c>
      <c r="B28" s="94"/>
      <c r="C28" s="509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</row>
    <row r="29" spans="1:14" x14ac:dyDescent="0.2">
      <c r="A29" s="95" t="s">
        <v>332</v>
      </c>
      <c r="B29" s="29">
        <f>B20+B18+B12+B24+B25+B26+B27</f>
        <v>473652</v>
      </c>
      <c r="C29" s="535">
        <f>C20+C18+C12</f>
        <v>10285.666666666666</v>
      </c>
      <c r="D29" s="535">
        <f>D20+D18+D12</f>
        <v>11618.916666666666</v>
      </c>
      <c r="E29" s="535">
        <f>E20+E18+E12</f>
        <v>14465.666666666666</v>
      </c>
      <c r="F29" s="535">
        <f>+F23+F20+F18+F12</f>
        <v>337358.16666666669</v>
      </c>
      <c r="G29" s="535">
        <f t="shared" ref="G29:N29" si="10">G20+G18+G12</f>
        <v>10285.666666666666</v>
      </c>
      <c r="H29" s="535">
        <f t="shared" si="10"/>
        <v>10065.666666666666</v>
      </c>
      <c r="I29" s="535">
        <f t="shared" si="10"/>
        <v>11288.916666666666</v>
      </c>
      <c r="J29" s="535">
        <f t="shared" si="10"/>
        <v>11165.666666666666</v>
      </c>
      <c r="K29" s="535">
        <f t="shared" si="10"/>
        <v>13365.666666666666</v>
      </c>
      <c r="L29" s="535">
        <f t="shared" si="10"/>
        <v>11838.916666666666</v>
      </c>
      <c r="M29" s="535">
        <f t="shared" si="10"/>
        <v>10285.666666666666</v>
      </c>
      <c r="N29" s="535">
        <f t="shared" si="10"/>
        <v>10395.666666666666</v>
      </c>
    </row>
    <row r="30" spans="1:14" x14ac:dyDescent="0.2">
      <c r="A30" s="742" t="s">
        <v>290</v>
      </c>
      <c r="B30" s="48"/>
      <c r="C30" s="536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13.5" thickBot="1" x14ac:dyDescent="0.25">
      <c r="A31" s="743"/>
      <c r="B31" s="96">
        <v>163215</v>
      </c>
      <c r="C31" s="537">
        <f>$B$31/12</f>
        <v>13601.25</v>
      </c>
      <c r="D31" s="537">
        <f t="shared" ref="D31:N31" si="11">$B$31/12</f>
        <v>13601.25</v>
      </c>
      <c r="E31" s="537">
        <f t="shared" si="11"/>
        <v>13601.25</v>
      </c>
      <c r="F31" s="537">
        <f t="shared" si="11"/>
        <v>13601.25</v>
      </c>
      <c r="G31" s="537">
        <f t="shared" si="11"/>
        <v>13601.25</v>
      </c>
      <c r="H31" s="537">
        <f t="shared" si="11"/>
        <v>13601.25</v>
      </c>
      <c r="I31" s="537">
        <f t="shared" si="11"/>
        <v>13601.25</v>
      </c>
      <c r="J31" s="537">
        <f t="shared" si="11"/>
        <v>13601.25</v>
      </c>
      <c r="K31" s="537">
        <f t="shared" si="11"/>
        <v>13601.25</v>
      </c>
      <c r="L31" s="537">
        <f t="shared" si="11"/>
        <v>13601.25</v>
      </c>
      <c r="M31" s="537">
        <f t="shared" si="11"/>
        <v>13601.25</v>
      </c>
      <c r="N31" s="537">
        <f t="shared" si="11"/>
        <v>13601.25</v>
      </c>
    </row>
    <row r="32" spans="1:14" x14ac:dyDescent="0.2">
      <c r="A32" s="97" t="s">
        <v>120</v>
      </c>
      <c r="B32" s="98"/>
      <c r="C32" s="9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33"/>
    </row>
    <row r="33" spans="1:14" ht="13.5" thickBot="1" x14ac:dyDescent="0.25">
      <c r="A33" s="102" t="s">
        <v>333</v>
      </c>
      <c r="B33" s="103">
        <f>SUM(B29,B31)</f>
        <v>636867</v>
      </c>
      <c r="C33" s="103">
        <f t="shared" ref="C33:N33" si="12">SUM(C29,C31)</f>
        <v>23886.916666666664</v>
      </c>
      <c r="D33" s="103">
        <f t="shared" si="12"/>
        <v>25220.166666666664</v>
      </c>
      <c r="E33" s="103">
        <f t="shared" si="12"/>
        <v>28066.916666666664</v>
      </c>
      <c r="F33" s="103">
        <f t="shared" si="12"/>
        <v>350959.41666666669</v>
      </c>
      <c r="G33" s="103">
        <f t="shared" si="12"/>
        <v>23886.916666666664</v>
      </c>
      <c r="H33" s="103">
        <f t="shared" si="12"/>
        <v>23666.916666666664</v>
      </c>
      <c r="I33" s="103">
        <f t="shared" si="12"/>
        <v>24890.166666666664</v>
      </c>
      <c r="J33" s="103">
        <f t="shared" si="12"/>
        <v>24766.916666666664</v>
      </c>
      <c r="K33" s="103">
        <f t="shared" si="12"/>
        <v>26966.916666666664</v>
      </c>
      <c r="L33" s="103">
        <f t="shared" si="12"/>
        <v>25440.166666666664</v>
      </c>
      <c r="M33" s="103">
        <f t="shared" si="12"/>
        <v>23886.916666666664</v>
      </c>
      <c r="N33" s="103">
        <f t="shared" si="12"/>
        <v>23996.916666666664</v>
      </c>
    </row>
    <row r="34" spans="1:14" x14ac:dyDescent="0.2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4" x14ac:dyDescent="0.2"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4" x14ac:dyDescent="0.2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1:14" x14ac:dyDescent="0.2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</row>
    <row r="38" spans="1:14" x14ac:dyDescent="0.2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</row>
    <row r="39" spans="1:14" x14ac:dyDescent="0.2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 x14ac:dyDescent="0.2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1:14" x14ac:dyDescent="0.2">
      <c r="A41" s="568" t="s">
        <v>122</v>
      </c>
      <c r="B41" s="539"/>
      <c r="C41" s="540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2"/>
    </row>
    <row r="42" spans="1:14" x14ac:dyDescent="0.2">
      <c r="A42" s="569"/>
      <c r="B42" s="570" t="s">
        <v>498</v>
      </c>
      <c r="C42" s="543" t="s">
        <v>98</v>
      </c>
      <c r="D42" s="543" t="s">
        <v>99</v>
      </c>
      <c r="E42" s="543" t="s">
        <v>100</v>
      </c>
      <c r="F42" s="543" t="s">
        <v>101</v>
      </c>
      <c r="G42" s="543" t="s">
        <v>102</v>
      </c>
      <c r="H42" s="543" t="s">
        <v>103</v>
      </c>
      <c r="I42" s="543" t="s">
        <v>104</v>
      </c>
      <c r="J42" s="543" t="s">
        <v>105</v>
      </c>
      <c r="K42" s="543" t="s">
        <v>106</v>
      </c>
      <c r="L42" s="543" t="s">
        <v>107</v>
      </c>
      <c r="M42" s="543" t="s">
        <v>121</v>
      </c>
      <c r="N42" s="543" t="s">
        <v>109</v>
      </c>
    </row>
    <row r="43" spans="1:14" x14ac:dyDescent="0.2">
      <c r="A43" s="20" t="s">
        <v>123</v>
      </c>
      <c r="B43" s="42">
        <f>B44+B45+B46</f>
        <v>65818</v>
      </c>
      <c r="C43" s="445">
        <f t="shared" ref="C43:N43" si="13">SUM(C44:C47)</f>
        <v>5534.8333333333339</v>
      </c>
      <c r="D43" s="445">
        <f>SUM(D44:D47)</f>
        <v>5534.8333333333339</v>
      </c>
      <c r="E43" s="445">
        <f t="shared" si="13"/>
        <v>5534.8333333333339</v>
      </c>
      <c r="F43" s="445">
        <f t="shared" si="13"/>
        <v>5534.8333333333339</v>
      </c>
      <c r="G43" s="445">
        <f t="shared" si="13"/>
        <v>5534.8333333333339</v>
      </c>
      <c r="H43" s="445">
        <f t="shared" si="13"/>
        <v>5534.8333333333339</v>
      </c>
      <c r="I43" s="445">
        <f t="shared" si="13"/>
        <v>5534.8333333333339</v>
      </c>
      <c r="J43" s="445">
        <f t="shared" si="13"/>
        <v>5534.8333333333339</v>
      </c>
      <c r="K43" s="445">
        <f t="shared" si="13"/>
        <v>5534.8333333333339</v>
      </c>
      <c r="L43" s="445">
        <f t="shared" si="13"/>
        <v>5534.8333333333339</v>
      </c>
      <c r="M43" s="445">
        <f t="shared" si="13"/>
        <v>5534.8333333333339</v>
      </c>
      <c r="N43" s="445">
        <f t="shared" si="13"/>
        <v>5534.8333333333339</v>
      </c>
    </row>
    <row r="44" spans="1:14" x14ac:dyDescent="0.2">
      <c r="A44" s="57" t="s">
        <v>124</v>
      </c>
      <c r="B44" s="28">
        <v>23823</v>
      </c>
      <c r="C44" s="510">
        <f t="shared" ref="C44:N44" si="14">$B$44/12</f>
        <v>1985.25</v>
      </c>
      <c r="D44" s="510">
        <f t="shared" si="14"/>
        <v>1985.25</v>
      </c>
      <c r="E44" s="510">
        <f t="shared" si="14"/>
        <v>1985.25</v>
      </c>
      <c r="F44" s="510">
        <f t="shared" si="14"/>
        <v>1985.25</v>
      </c>
      <c r="G44" s="510">
        <f t="shared" si="14"/>
        <v>1985.25</v>
      </c>
      <c r="H44" s="510">
        <f t="shared" si="14"/>
        <v>1985.25</v>
      </c>
      <c r="I44" s="510">
        <f t="shared" si="14"/>
        <v>1985.25</v>
      </c>
      <c r="J44" s="510">
        <f t="shared" si="14"/>
        <v>1985.25</v>
      </c>
      <c r="K44" s="510">
        <f t="shared" si="14"/>
        <v>1985.25</v>
      </c>
      <c r="L44" s="510">
        <f t="shared" si="14"/>
        <v>1985.25</v>
      </c>
      <c r="M44" s="510">
        <f t="shared" si="14"/>
        <v>1985.25</v>
      </c>
      <c r="N44" s="510">
        <f t="shared" si="14"/>
        <v>1985.25</v>
      </c>
    </row>
    <row r="45" spans="1:14" x14ac:dyDescent="0.2">
      <c r="A45" s="57" t="s">
        <v>125</v>
      </c>
      <c r="B45" s="28">
        <v>4119</v>
      </c>
      <c r="C45" s="510">
        <f t="shared" ref="C45:N45" si="15">$B$45/12</f>
        <v>343.25</v>
      </c>
      <c r="D45" s="510">
        <f t="shared" si="15"/>
        <v>343.25</v>
      </c>
      <c r="E45" s="510">
        <f t="shared" si="15"/>
        <v>343.25</v>
      </c>
      <c r="F45" s="510">
        <f t="shared" si="15"/>
        <v>343.25</v>
      </c>
      <c r="G45" s="510">
        <f t="shared" si="15"/>
        <v>343.25</v>
      </c>
      <c r="H45" s="510">
        <f t="shared" si="15"/>
        <v>343.25</v>
      </c>
      <c r="I45" s="510">
        <f t="shared" si="15"/>
        <v>343.25</v>
      </c>
      <c r="J45" s="510">
        <f t="shared" si="15"/>
        <v>343.25</v>
      </c>
      <c r="K45" s="510">
        <f t="shared" si="15"/>
        <v>343.25</v>
      </c>
      <c r="L45" s="510">
        <f t="shared" si="15"/>
        <v>343.25</v>
      </c>
      <c r="M45" s="510">
        <f t="shared" si="15"/>
        <v>343.25</v>
      </c>
      <c r="N45" s="510">
        <f t="shared" si="15"/>
        <v>343.25</v>
      </c>
    </row>
    <row r="46" spans="1:14" x14ac:dyDescent="0.2">
      <c r="A46" s="57" t="s">
        <v>126</v>
      </c>
      <c r="B46" s="28">
        <v>37876</v>
      </c>
      <c r="C46" s="510">
        <f t="shared" ref="C46:N46" si="16">$B$46/12</f>
        <v>3156.3333333333335</v>
      </c>
      <c r="D46" s="510">
        <f t="shared" si="16"/>
        <v>3156.3333333333335</v>
      </c>
      <c r="E46" s="510">
        <f t="shared" si="16"/>
        <v>3156.3333333333335</v>
      </c>
      <c r="F46" s="510">
        <f t="shared" si="16"/>
        <v>3156.3333333333335</v>
      </c>
      <c r="G46" s="510">
        <f t="shared" si="16"/>
        <v>3156.3333333333335</v>
      </c>
      <c r="H46" s="510">
        <f t="shared" si="16"/>
        <v>3156.3333333333335</v>
      </c>
      <c r="I46" s="510">
        <f t="shared" si="16"/>
        <v>3156.3333333333335</v>
      </c>
      <c r="J46" s="510">
        <f t="shared" si="16"/>
        <v>3156.3333333333335</v>
      </c>
      <c r="K46" s="510">
        <f t="shared" si="16"/>
        <v>3156.3333333333335</v>
      </c>
      <c r="L46" s="510">
        <f t="shared" si="16"/>
        <v>3156.3333333333335</v>
      </c>
      <c r="M46" s="510">
        <f t="shared" si="16"/>
        <v>3156.3333333333335</v>
      </c>
      <c r="N46" s="510">
        <f t="shared" si="16"/>
        <v>3156.3333333333335</v>
      </c>
    </row>
    <row r="47" spans="1:14" x14ac:dyDescent="0.2">
      <c r="A47" s="43" t="s">
        <v>246</v>
      </c>
      <c r="B47" s="42">
        <v>600</v>
      </c>
      <c r="C47" s="531">
        <f t="shared" ref="C47:N47" si="17">$B$47/12</f>
        <v>50</v>
      </c>
      <c r="D47" s="531">
        <f t="shared" si="17"/>
        <v>50</v>
      </c>
      <c r="E47" s="531">
        <f t="shared" si="17"/>
        <v>50</v>
      </c>
      <c r="F47" s="531">
        <f t="shared" si="17"/>
        <v>50</v>
      </c>
      <c r="G47" s="531">
        <f t="shared" si="17"/>
        <v>50</v>
      </c>
      <c r="H47" s="531">
        <f t="shared" si="17"/>
        <v>50</v>
      </c>
      <c r="I47" s="531">
        <f t="shared" si="17"/>
        <v>50</v>
      </c>
      <c r="J47" s="531">
        <f t="shared" si="17"/>
        <v>50</v>
      </c>
      <c r="K47" s="531">
        <f t="shared" si="17"/>
        <v>50</v>
      </c>
      <c r="L47" s="531">
        <f t="shared" si="17"/>
        <v>50</v>
      </c>
      <c r="M47" s="531">
        <f t="shared" si="17"/>
        <v>50</v>
      </c>
      <c r="N47" s="531">
        <f t="shared" si="17"/>
        <v>50</v>
      </c>
    </row>
    <row r="48" spans="1:14" x14ac:dyDescent="0.2">
      <c r="A48" s="43" t="s">
        <v>247</v>
      </c>
      <c r="B48" s="42">
        <f>B49+B50</f>
        <v>437909</v>
      </c>
      <c r="C48" s="510">
        <f>C49+C50</f>
        <v>71877</v>
      </c>
      <c r="D48" s="510">
        <f t="shared" ref="D48:N48" si="18">D49+D50</f>
        <v>71877</v>
      </c>
      <c r="E48" s="510">
        <f t="shared" si="18"/>
        <v>71877</v>
      </c>
      <c r="F48" s="510">
        <f t="shared" si="18"/>
        <v>71877</v>
      </c>
      <c r="G48" s="510">
        <f t="shared" si="18"/>
        <v>71877</v>
      </c>
      <c r="H48" s="510">
        <f t="shared" si="18"/>
        <v>19118.833333333332</v>
      </c>
      <c r="I48" s="510">
        <f t="shared" si="18"/>
        <v>1107.8333333333333</v>
      </c>
      <c r="J48" s="510">
        <f t="shared" si="18"/>
        <v>1107.8333333333333</v>
      </c>
      <c r="K48" s="510">
        <f t="shared" si="18"/>
        <v>1107.8333333333333</v>
      </c>
      <c r="L48" s="510">
        <f t="shared" si="18"/>
        <v>1107.8333333333333</v>
      </c>
      <c r="M48" s="510">
        <f t="shared" si="18"/>
        <v>1107.8333333333333</v>
      </c>
      <c r="N48" s="510">
        <f t="shared" si="18"/>
        <v>1107.8333333333333</v>
      </c>
    </row>
    <row r="49" spans="1:15" x14ac:dyDescent="0.2">
      <c r="A49" s="57" t="s">
        <v>127</v>
      </c>
      <c r="B49" s="93">
        <v>424615</v>
      </c>
      <c r="C49" s="510">
        <f>$B$49/6</f>
        <v>70769.166666666672</v>
      </c>
      <c r="D49" s="510">
        <f>$B$49/6</f>
        <v>70769.166666666672</v>
      </c>
      <c r="E49" s="510">
        <f>$B$49/6</f>
        <v>70769.166666666672</v>
      </c>
      <c r="F49" s="510">
        <f>$B$49/6</f>
        <v>70769.166666666672</v>
      </c>
      <c r="G49" s="510">
        <f>$B$49/6</f>
        <v>70769.166666666672</v>
      </c>
      <c r="H49" s="510">
        <v>18011</v>
      </c>
      <c r="I49" s="510"/>
      <c r="J49" s="510"/>
      <c r="K49" s="510"/>
      <c r="L49" s="510"/>
      <c r="M49" s="510"/>
      <c r="N49" s="510"/>
    </row>
    <row r="50" spans="1:15" s="52" customFormat="1" x14ac:dyDescent="0.2">
      <c r="A50" s="57" t="s">
        <v>128</v>
      </c>
      <c r="B50" s="93">
        <v>13294</v>
      </c>
      <c r="C50" s="510">
        <f t="shared" ref="C50:N50" si="19">$B$50/12</f>
        <v>1107.8333333333333</v>
      </c>
      <c r="D50" s="510">
        <f t="shared" si="19"/>
        <v>1107.8333333333333</v>
      </c>
      <c r="E50" s="510">
        <f t="shared" si="19"/>
        <v>1107.8333333333333</v>
      </c>
      <c r="F50" s="510">
        <f t="shared" si="19"/>
        <v>1107.8333333333333</v>
      </c>
      <c r="G50" s="510">
        <f t="shared" si="19"/>
        <v>1107.8333333333333</v>
      </c>
      <c r="H50" s="510">
        <f t="shared" si="19"/>
        <v>1107.8333333333333</v>
      </c>
      <c r="I50" s="510">
        <f t="shared" si="19"/>
        <v>1107.8333333333333</v>
      </c>
      <c r="J50" s="510">
        <f t="shared" si="19"/>
        <v>1107.8333333333333</v>
      </c>
      <c r="K50" s="510">
        <f t="shared" si="19"/>
        <v>1107.8333333333333</v>
      </c>
      <c r="L50" s="510">
        <f t="shared" si="19"/>
        <v>1107.8333333333333</v>
      </c>
      <c r="M50" s="510">
        <f t="shared" si="19"/>
        <v>1107.8333333333333</v>
      </c>
      <c r="N50" s="510">
        <f t="shared" si="19"/>
        <v>1107.8333333333333</v>
      </c>
    </row>
    <row r="51" spans="1:15" x14ac:dyDescent="0.2">
      <c r="A51" s="43" t="s">
        <v>334</v>
      </c>
      <c r="B51" s="42">
        <v>0</v>
      </c>
      <c r="C51" s="510">
        <v>0</v>
      </c>
      <c r="D51" s="510">
        <v>0</v>
      </c>
      <c r="E51" s="510">
        <v>0</v>
      </c>
      <c r="F51" s="510">
        <v>0</v>
      </c>
      <c r="G51" s="510">
        <v>0</v>
      </c>
      <c r="H51" s="510">
        <v>0</v>
      </c>
      <c r="I51" s="510">
        <v>0</v>
      </c>
      <c r="J51" s="510">
        <v>0</v>
      </c>
      <c r="K51" s="510">
        <v>0</v>
      </c>
      <c r="L51" s="510">
        <v>0</v>
      </c>
      <c r="M51" s="510">
        <v>0</v>
      </c>
      <c r="N51" s="510">
        <v>0</v>
      </c>
    </row>
    <row r="52" spans="1:15" x14ac:dyDescent="0.2">
      <c r="A52" s="43" t="s">
        <v>335</v>
      </c>
      <c r="B52" s="42">
        <f>B53+B54+B55</f>
        <v>105261</v>
      </c>
      <c r="C52" s="42">
        <f t="shared" ref="C52:N52" si="20">C53+C54+C55</f>
        <v>8771.75</v>
      </c>
      <c r="D52" s="42">
        <f t="shared" si="20"/>
        <v>8771.75</v>
      </c>
      <c r="E52" s="42">
        <f t="shared" si="20"/>
        <v>8771.75</v>
      </c>
      <c r="F52" s="42">
        <f t="shared" si="20"/>
        <v>8771.75</v>
      </c>
      <c r="G52" s="42">
        <f t="shared" si="20"/>
        <v>8771.75</v>
      </c>
      <c r="H52" s="42">
        <f t="shared" si="20"/>
        <v>8771.75</v>
      </c>
      <c r="I52" s="42">
        <f t="shared" si="20"/>
        <v>8771.75</v>
      </c>
      <c r="J52" s="42">
        <f t="shared" si="20"/>
        <v>8771.75</v>
      </c>
      <c r="K52" s="42">
        <f t="shared" si="20"/>
        <v>8771.75</v>
      </c>
      <c r="L52" s="42">
        <f t="shared" si="20"/>
        <v>8771.75</v>
      </c>
      <c r="M52" s="42">
        <f t="shared" si="20"/>
        <v>8771.75</v>
      </c>
      <c r="N52" s="42">
        <f t="shared" si="20"/>
        <v>8771.75</v>
      </c>
    </row>
    <row r="53" spans="1:15" x14ac:dyDescent="0.2">
      <c r="A53" s="222" t="s">
        <v>243</v>
      </c>
      <c r="B53" s="93">
        <v>10592</v>
      </c>
      <c r="C53" s="510">
        <f t="shared" ref="C53:N53" si="21">$B$53/12</f>
        <v>882.66666666666663</v>
      </c>
      <c r="D53" s="510">
        <f t="shared" si="21"/>
        <v>882.66666666666663</v>
      </c>
      <c r="E53" s="510">
        <f t="shared" si="21"/>
        <v>882.66666666666663</v>
      </c>
      <c r="F53" s="510">
        <f t="shared" si="21"/>
        <v>882.66666666666663</v>
      </c>
      <c r="G53" s="510">
        <f t="shared" si="21"/>
        <v>882.66666666666663</v>
      </c>
      <c r="H53" s="510">
        <f t="shared" si="21"/>
        <v>882.66666666666663</v>
      </c>
      <c r="I53" s="510">
        <f t="shared" si="21"/>
        <v>882.66666666666663</v>
      </c>
      <c r="J53" s="510">
        <f t="shared" si="21"/>
        <v>882.66666666666663</v>
      </c>
      <c r="K53" s="510">
        <f t="shared" si="21"/>
        <v>882.66666666666663</v>
      </c>
      <c r="L53" s="510">
        <f t="shared" si="21"/>
        <v>882.66666666666663</v>
      </c>
      <c r="M53" s="510">
        <f t="shared" si="21"/>
        <v>882.66666666666663</v>
      </c>
      <c r="N53" s="510">
        <f t="shared" si="21"/>
        <v>882.66666666666663</v>
      </c>
      <c r="O53" s="125"/>
    </row>
    <row r="54" spans="1:15" x14ac:dyDescent="0.2">
      <c r="A54" s="223" t="s">
        <v>244</v>
      </c>
      <c r="B54" s="93">
        <v>1650</v>
      </c>
      <c r="C54" s="510">
        <f t="shared" ref="C54:N54" si="22">$B$54/12</f>
        <v>137.5</v>
      </c>
      <c r="D54" s="510">
        <f t="shared" si="22"/>
        <v>137.5</v>
      </c>
      <c r="E54" s="510">
        <f t="shared" si="22"/>
        <v>137.5</v>
      </c>
      <c r="F54" s="510">
        <f t="shared" si="22"/>
        <v>137.5</v>
      </c>
      <c r="G54" s="510">
        <f t="shared" si="22"/>
        <v>137.5</v>
      </c>
      <c r="H54" s="510">
        <f t="shared" si="22"/>
        <v>137.5</v>
      </c>
      <c r="I54" s="510">
        <f t="shared" si="22"/>
        <v>137.5</v>
      </c>
      <c r="J54" s="510">
        <f t="shared" si="22"/>
        <v>137.5</v>
      </c>
      <c r="K54" s="510">
        <f t="shared" si="22"/>
        <v>137.5</v>
      </c>
      <c r="L54" s="510">
        <f t="shared" si="22"/>
        <v>137.5</v>
      </c>
      <c r="M54" s="510">
        <f t="shared" si="22"/>
        <v>137.5</v>
      </c>
      <c r="N54" s="510">
        <f t="shared" si="22"/>
        <v>137.5</v>
      </c>
    </row>
    <row r="55" spans="1:15" x14ac:dyDescent="0.2">
      <c r="A55" s="223" t="s">
        <v>245</v>
      </c>
      <c r="B55" s="93">
        <v>93019</v>
      </c>
      <c r="C55" s="510">
        <f t="shared" ref="C55:N55" si="23">$B$55/12</f>
        <v>7751.583333333333</v>
      </c>
      <c r="D55" s="510">
        <f t="shared" si="23"/>
        <v>7751.583333333333</v>
      </c>
      <c r="E55" s="510">
        <f t="shared" si="23"/>
        <v>7751.583333333333</v>
      </c>
      <c r="F55" s="510">
        <f t="shared" si="23"/>
        <v>7751.583333333333</v>
      </c>
      <c r="G55" s="510">
        <f t="shared" si="23"/>
        <v>7751.583333333333</v>
      </c>
      <c r="H55" s="510">
        <f t="shared" si="23"/>
        <v>7751.583333333333</v>
      </c>
      <c r="I55" s="510">
        <f t="shared" si="23"/>
        <v>7751.583333333333</v>
      </c>
      <c r="J55" s="510">
        <f t="shared" si="23"/>
        <v>7751.583333333333</v>
      </c>
      <c r="K55" s="510">
        <f t="shared" si="23"/>
        <v>7751.583333333333</v>
      </c>
      <c r="L55" s="510">
        <f t="shared" si="23"/>
        <v>7751.583333333333</v>
      </c>
      <c r="M55" s="510">
        <f t="shared" si="23"/>
        <v>7751.583333333333</v>
      </c>
      <c r="N55" s="510">
        <f t="shared" si="23"/>
        <v>7751.583333333333</v>
      </c>
    </row>
    <row r="56" spans="1:15" x14ac:dyDescent="0.2">
      <c r="A56" s="43" t="s">
        <v>336</v>
      </c>
      <c r="B56" s="42">
        <v>0</v>
      </c>
      <c r="C56" s="448"/>
      <c r="D56" s="531"/>
      <c r="E56" s="449"/>
      <c r="F56" s="449"/>
      <c r="G56" s="449"/>
      <c r="H56" s="449"/>
      <c r="I56" s="449"/>
      <c r="J56" s="449"/>
      <c r="K56" s="449"/>
      <c r="L56" s="449"/>
      <c r="M56" s="449"/>
      <c r="N56" s="449"/>
    </row>
    <row r="57" spans="1:15" x14ac:dyDescent="0.2">
      <c r="A57" s="20" t="s">
        <v>337</v>
      </c>
      <c r="B57" s="42">
        <v>23595</v>
      </c>
      <c r="C57" s="510">
        <f t="shared" ref="C57:N57" si="24">$B$57/12</f>
        <v>1966.25</v>
      </c>
      <c r="D57" s="510">
        <f t="shared" si="24"/>
        <v>1966.25</v>
      </c>
      <c r="E57" s="510">
        <f t="shared" si="24"/>
        <v>1966.25</v>
      </c>
      <c r="F57" s="510">
        <f t="shared" si="24"/>
        <v>1966.25</v>
      </c>
      <c r="G57" s="510">
        <f t="shared" si="24"/>
        <v>1966.25</v>
      </c>
      <c r="H57" s="510">
        <f t="shared" si="24"/>
        <v>1966.25</v>
      </c>
      <c r="I57" s="510">
        <f t="shared" si="24"/>
        <v>1966.25</v>
      </c>
      <c r="J57" s="510">
        <f t="shared" si="24"/>
        <v>1966.25</v>
      </c>
      <c r="K57" s="510">
        <f t="shared" si="24"/>
        <v>1966.25</v>
      </c>
      <c r="L57" s="510">
        <f t="shared" si="24"/>
        <v>1966.25</v>
      </c>
      <c r="M57" s="510">
        <f t="shared" si="24"/>
        <v>1966.25</v>
      </c>
      <c r="N57" s="510">
        <f t="shared" si="24"/>
        <v>1966.25</v>
      </c>
    </row>
    <row r="58" spans="1:15" x14ac:dyDescent="0.2">
      <c r="A58" s="20" t="s">
        <v>338</v>
      </c>
      <c r="B58" s="42">
        <v>3684</v>
      </c>
      <c r="C58" s="510">
        <v>3684</v>
      </c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</row>
    <row r="59" spans="1:15" x14ac:dyDescent="0.2">
      <c r="A59" s="20" t="s">
        <v>129</v>
      </c>
      <c r="B59" s="93">
        <f>SUM(C59:N59)</f>
        <v>0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1:15" s="255" customFormat="1" ht="13.5" thickBot="1" x14ac:dyDescent="0.25">
      <c r="A60" s="106" t="s">
        <v>339</v>
      </c>
      <c r="B60" s="29">
        <f>SUM(B43,B47,B48,B51,B52,B56,B57,B58)</f>
        <v>636867</v>
      </c>
      <c r="C60" s="29">
        <f>SUM(C43,C48,C51,C52,C56,C57,C58)</f>
        <v>91833.833333333328</v>
      </c>
      <c r="D60" s="29">
        <f>SUM(D43,D48,D51,D52,D56,D57)</f>
        <v>88149.833333333328</v>
      </c>
      <c r="E60" s="29">
        <f>SUM(E43,E48,E51,E52,E56,E57)</f>
        <v>88149.833333333328</v>
      </c>
      <c r="F60" s="29" t="e">
        <f>SUM(F43,F48,F51,F52,F56,F57,#REF!)</f>
        <v>#REF!</v>
      </c>
      <c r="G60" s="29">
        <f t="shared" ref="G60:N60" si="25">SUM(G43,G48,G51,G52,G56,G57)</f>
        <v>88149.833333333328</v>
      </c>
      <c r="H60" s="29">
        <f t="shared" si="25"/>
        <v>35391.666666666664</v>
      </c>
      <c r="I60" s="29">
        <f t="shared" si="25"/>
        <v>17380.666666666668</v>
      </c>
      <c r="J60" s="29">
        <f t="shared" si="25"/>
        <v>17380.666666666668</v>
      </c>
      <c r="K60" s="29">
        <f t="shared" si="25"/>
        <v>17380.666666666668</v>
      </c>
      <c r="L60" s="29">
        <f t="shared" si="25"/>
        <v>17380.666666666668</v>
      </c>
      <c r="M60" s="29">
        <f t="shared" si="25"/>
        <v>17380.666666666668</v>
      </c>
      <c r="N60" s="29">
        <f t="shared" si="25"/>
        <v>17380.666666666668</v>
      </c>
    </row>
    <row r="61" spans="1:15" x14ac:dyDescent="0.2">
      <c r="A61" s="9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</row>
    <row r="62" spans="1:15" x14ac:dyDescent="0.2">
      <c r="A62" s="107" t="s">
        <v>130</v>
      </c>
      <c r="B62" s="10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1:15" x14ac:dyDescent="0.2">
      <c r="A63" s="23" t="s">
        <v>131</v>
      </c>
      <c r="B63" s="109">
        <f t="shared" ref="B63:N63" si="26">(B33-B60)</f>
        <v>0</v>
      </c>
      <c r="C63" s="109">
        <f t="shared" si="26"/>
        <v>-67946.916666666657</v>
      </c>
      <c r="D63" s="109">
        <f t="shared" si="26"/>
        <v>-62929.666666666664</v>
      </c>
      <c r="E63" s="109">
        <f t="shared" si="26"/>
        <v>-60082.916666666664</v>
      </c>
      <c r="F63" s="109" t="e">
        <f t="shared" si="26"/>
        <v>#REF!</v>
      </c>
      <c r="G63" s="109">
        <f t="shared" si="26"/>
        <v>-64262.916666666664</v>
      </c>
      <c r="H63" s="109">
        <f t="shared" si="26"/>
        <v>-11724.75</v>
      </c>
      <c r="I63" s="109">
        <f t="shared" si="26"/>
        <v>7509.4999999999964</v>
      </c>
      <c r="J63" s="109">
        <f t="shared" si="26"/>
        <v>7386.2499999999964</v>
      </c>
      <c r="K63" s="109">
        <f t="shared" si="26"/>
        <v>9586.2499999999964</v>
      </c>
      <c r="L63" s="109">
        <f t="shared" si="26"/>
        <v>8059.4999999999964</v>
      </c>
      <c r="M63" s="109">
        <f t="shared" si="26"/>
        <v>6506.2499999999964</v>
      </c>
      <c r="N63" s="109">
        <f t="shared" si="26"/>
        <v>6616.2499999999964</v>
      </c>
    </row>
    <row r="64" spans="1:15" x14ac:dyDescent="0.2">
      <c r="A64" s="1" t="s">
        <v>132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1:14" x14ac:dyDescent="0.2">
      <c r="A65" s="9" t="s">
        <v>133</v>
      </c>
      <c r="B65" s="26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">
      <c r="A66" s="107" t="s">
        <v>340</v>
      </c>
      <c r="B66" s="56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</row>
    <row r="67" spans="1:14" x14ac:dyDescent="0.2">
      <c r="A67" s="23" t="s">
        <v>134</v>
      </c>
      <c r="B67" s="44">
        <v>0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</row>
    <row r="68" spans="1:14" x14ac:dyDescent="0.2">
      <c r="A68" s="26" t="s">
        <v>135</v>
      </c>
      <c r="B68" s="27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">
      <c r="A69" s="110" t="s">
        <v>136</v>
      </c>
      <c r="B69" s="2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13.5" thickBot="1" x14ac:dyDescent="0.25">
      <c r="A70" s="111" t="s">
        <v>137</v>
      </c>
      <c r="B70" s="112">
        <v>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">
      <c r="A71" s="11" t="s">
        <v>138</v>
      </c>
      <c r="B71" s="101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1:14" x14ac:dyDescent="0.2">
      <c r="A72" s="71" t="s">
        <v>341</v>
      </c>
      <c r="B72" s="88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</row>
    <row r="73" spans="1:14" ht="13.5" thickBot="1" x14ac:dyDescent="0.25">
      <c r="A73" s="113" t="s">
        <v>139</v>
      </c>
      <c r="B73" s="32">
        <v>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</row>
    <row r="77" spans="1:14" x14ac:dyDescent="0.2"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4" x14ac:dyDescent="0.2"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</sheetData>
  <mergeCells count="5">
    <mergeCell ref="A7:N7"/>
    <mergeCell ref="A10:A11"/>
    <mergeCell ref="B10:B11"/>
    <mergeCell ref="A30:A31"/>
    <mergeCell ref="A4:N4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34"/>
  <sheetViews>
    <sheetView view="pageBreakPreview" zoomScale="89" zoomScaleSheetLayoutView="89" workbookViewId="0">
      <selection activeCell="H28" sqref="H28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744" t="s">
        <v>500</v>
      </c>
      <c r="B1" s="744"/>
      <c r="C1" s="744"/>
      <c r="D1" s="744"/>
      <c r="E1" s="744"/>
      <c r="F1" s="744"/>
      <c r="G1" s="744"/>
      <c r="H1" s="744"/>
    </row>
    <row r="2" spans="1:8" x14ac:dyDescent="0.2">
      <c r="A2" s="745" t="s">
        <v>344</v>
      </c>
      <c r="B2" s="745"/>
      <c r="C2" s="745"/>
      <c r="D2" s="745"/>
      <c r="E2" s="745"/>
      <c r="F2" s="745"/>
      <c r="G2" s="745"/>
      <c r="H2" s="745"/>
    </row>
    <row r="3" spans="1:8" ht="5.25" customHeight="1" x14ac:dyDescent="0.2">
      <c r="A3" s="745"/>
      <c r="B3" s="745"/>
      <c r="C3" s="745"/>
      <c r="D3" s="745"/>
      <c r="E3" s="745"/>
      <c r="F3" s="745"/>
      <c r="G3" s="745"/>
      <c r="H3" s="745"/>
    </row>
    <row r="4" spans="1:8" x14ac:dyDescent="0.2">
      <c r="A4" s="224"/>
      <c r="B4" s="224"/>
      <c r="C4" s="224"/>
      <c r="H4" s="608" t="s">
        <v>512</v>
      </c>
    </row>
    <row r="5" spans="1:8" ht="13.5" thickBot="1" x14ac:dyDescent="0.25">
      <c r="F5" s="746"/>
      <c r="G5" s="746"/>
      <c r="H5" t="s">
        <v>305</v>
      </c>
    </row>
    <row r="6" spans="1:8" x14ac:dyDescent="0.2">
      <c r="A6" s="757" t="s">
        <v>140</v>
      </c>
      <c r="B6" s="769" t="s">
        <v>342</v>
      </c>
      <c r="C6" s="769" t="s">
        <v>248</v>
      </c>
      <c r="D6" s="769" t="s">
        <v>249</v>
      </c>
      <c r="E6" s="757" t="s">
        <v>141</v>
      </c>
      <c r="F6" s="769" t="s">
        <v>343</v>
      </c>
      <c r="G6" s="769" t="s">
        <v>248</v>
      </c>
      <c r="H6" s="769" t="s">
        <v>249</v>
      </c>
    </row>
    <row r="7" spans="1:8" x14ac:dyDescent="0.2">
      <c r="A7" s="758"/>
      <c r="B7" s="770"/>
      <c r="C7" s="770"/>
      <c r="D7" s="770"/>
      <c r="E7" s="758"/>
      <c r="F7" s="770"/>
      <c r="G7" s="770"/>
      <c r="H7" s="770"/>
    </row>
    <row r="8" spans="1:8" ht="4.5" customHeight="1" thickBot="1" x14ac:dyDescent="0.25">
      <c r="A8" s="759"/>
      <c r="B8" s="771"/>
      <c r="C8" s="771"/>
      <c r="D8" s="771"/>
      <c r="E8" s="759"/>
      <c r="F8" s="771"/>
      <c r="G8" s="771"/>
      <c r="H8" s="771"/>
    </row>
    <row r="9" spans="1:8" x14ac:dyDescent="0.2">
      <c r="A9" s="747" t="s">
        <v>250</v>
      </c>
      <c r="B9" s="748"/>
      <c r="C9" s="748"/>
      <c r="D9" s="748"/>
      <c r="E9" s="751" t="s">
        <v>251</v>
      </c>
      <c r="F9" s="752"/>
      <c r="G9" s="752"/>
      <c r="H9" s="753"/>
    </row>
    <row r="10" spans="1:8" ht="13.5" thickBot="1" x14ac:dyDescent="0.25">
      <c r="A10" s="749"/>
      <c r="B10" s="750"/>
      <c r="C10" s="750"/>
      <c r="D10" s="750"/>
      <c r="E10" s="754"/>
      <c r="F10" s="755"/>
      <c r="G10" s="755"/>
      <c r="H10" s="756"/>
    </row>
    <row r="11" spans="1:8" ht="23.25" customHeight="1" x14ac:dyDescent="0.2">
      <c r="A11" s="225" t="s">
        <v>252</v>
      </c>
      <c r="B11" s="544">
        <v>15931</v>
      </c>
      <c r="C11" s="545">
        <v>15996</v>
      </c>
      <c r="D11" s="552">
        <v>23823</v>
      </c>
      <c r="E11" s="226" t="s">
        <v>253</v>
      </c>
      <c r="F11" s="551">
        <v>88126</v>
      </c>
      <c r="G11" s="552">
        <v>98714</v>
      </c>
      <c r="H11" s="571">
        <v>112928</v>
      </c>
    </row>
    <row r="12" spans="1:8" ht="40.5" customHeight="1" x14ac:dyDescent="0.2">
      <c r="A12" s="227" t="s">
        <v>254</v>
      </c>
      <c r="B12" s="546">
        <v>3309</v>
      </c>
      <c r="C12" s="547">
        <v>2833</v>
      </c>
      <c r="D12" s="228">
        <v>4119</v>
      </c>
      <c r="E12" s="229" t="s">
        <v>255</v>
      </c>
      <c r="F12" s="553">
        <v>12824</v>
      </c>
      <c r="G12" s="228">
        <v>12255</v>
      </c>
      <c r="H12" s="572">
        <v>11000</v>
      </c>
    </row>
    <row r="13" spans="1:8" ht="15.75" customHeight="1" x14ac:dyDescent="0.2">
      <c r="A13" s="230" t="s">
        <v>256</v>
      </c>
      <c r="B13" s="548">
        <v>15295</v>
      </c>
      <c r="C13" s="547">
        <v>25077</v>
      </c>
      <c r="D13" s="228">
        <v>37876</v>
      </c>
      <c r="E13" s="231" t="s">
        <v>257</v>
      </c>
      <c r="F13" s="554">
        <v>3108</v>
      </c>
      <c r="G13" s="228">
        <v>7563</v>
      </c>
      <c r="H13" s="573">
        <v>7860</v>
      </c>
    </row>
    <row r="14" spans="1:8" x14ac:dyDescent="0.2">
      <c r="A14" s="230" t="s">
        <v>258</v>
      </c>
      <c r="B14" s="548">
        <v>600</v>
      </c>
      <c r="C14" s="547">
        <v>600</v>
      </c>
      <c r="D14" s="228">
        <v>600</v>
      </c>
      <c r="E14" s="232" t="s">
        <v>259</v>
      </c>
      <c r="F14" s="555"/>
      <c r="G14" s="228"/>
      <c r="H14" s="658">
        <v>900</v>
      </c>
    </row>
    <row r="15" spans="1:8" ht="16.5" customHeight="1" x14ac:dyDescent="0.2">
      <c r="A15" s="230" t="s">
        <v>260</v>
      </c>
      <c r="B15" s="548">
        <f>8291+2234+500</f>
        <v>11025</v>
      </c>
      <c r="C15" s="547">
        <f>11113+1650</f>
        <v>12763</v>
      </c>
      <c r="D15" s="228">
        <f>10592+1650</f>
        <v>12242</v>
      </c>
      <c r="E15" s="229" t="s">
        <v>261</v>
      </c>
      <c r="F15" s="553"/>
      <c r="G15" s="228"/>
      <c r="H15" s="574"/>
    </row>
    <row r="16" spans="1:8" ht="14.25" customHeight="1" x14ac:dyDescent="0.2">
      <c r="A16" s="230" t="s">
        <v>262</v>
      </c>
      <c r="B16" s="548">
        <v>62758</v>
      </c>
      <c r="C16" s="547">
        <v>38193</v>
      </c>
      <c r="D16" s="656">
        <v>8588</v>
      </c>
      <c r="E16" s="231" t="s">
        <v>263</v>
      </c>
      <c r="F16" s="554">
        <v>73006</v>
      </c>
      <c r="G16" s="228">
        <v>56556</v>
      </c>
      <c r="H16" s="658">
        <v>51263</v>
      </c>
    </row>
    <row r="17" spans="1:8" ht="26.25" customHeight="1" thickBot="1" x14ac:dyDescent="0.25">
      <c r="A17" s="253" t="s">
        <v>264</v>
      </c>
      <c r="B17" s="549">
        <f>65231+2915</f>
        <v>68146</v>
      </c>
      <c r="C17" s="550">
        <f>76016+3610</f>
        <v>79626</v>
      </c>
      <c r="D17" s="550">
        <f>93019+3684</f>
        <v>96703</v>
      </c>
      <c r="E17" s="234" t="s">
        <v>265</v>
      </c>
      <c r="F17" s="556"/>
      <c r="G17" s="233"/>
      <c r="H17" s="657"/>
    </row>
    <row r="18" spans="1:8" ht="13.5" thickBot="1" x14ac:dyDescent="0.25">
      <c r="A18" s="575" t="s">
        <v>266</v>
      </c>
      <c r="B18" s="575">
        <f>SUM(B11:B17)</f>
        <v>177064</v>
      </c>
      <c r="C18" s="576">
        <f>SUM(C11:C17)</f>
        <v>175088</v>
      </c>
      <c r="D18" s="576">
        <f>SUM(D11:D17)</f>
        <v>183951</v>
      </c>
      <c r="E18" s="577" t="s">
        <v>267</v>
      </c>
      <c r="F18" s="577">
        <f>SUM(F11:F17)</f>
        <v>177064</v>
      </c>
      <c r="G18" s="576">
        <f>SUM(G11:G17)</f>
        <v>175088</v>
      </c>
      <c r="H18" s="576">
        <f>SUM(H11:H17)</f>
        <v>183951</v>
      </c>
    </row>
    <row r="19" spans="1:8" x14ac:dyDescent="0.2">
      <c r="A19" s="772" t="s">
        <v>268</v>
      </c>
      <c r="B19" s="773"/>
      <c r="C19" s="773"/>
      <c r="D19" s="773"/>
      <c r="E19" s="773"/>
      <c r="F19" s="773"/>
      <c r="G19" s="773"/>
      <c r="H19" s="773"/>
    </row>
    <row r="20" spans="1:8" ht="13.5" thickBot="1" x14ac:dyDescent="0.25">
      <c r="A20" s="774"/>
      <c r="B20" s="775"/>
      <c r="C20" s="775"/>
      <c r="D20" s="775"/>
      <c r="E20" s="775"/>
      <c r="F20" s="775"/>
      <c r="G20" s="775"/>
      <c r="H20" s="775"/>
    </row>
    <row r="21" spans="1:8" x14ac:dyDescent="0.2">
      <c r="A21" s="747" t="s">
        <v>269</v>
      </c>
      <c r="B21" s="748"/>
      <c r="C21" s="748"/>
      <c r="D21" s="748"/>
      <c r="E21" s="760" t="s">
        <v>270</v>
      </c>
      <c r="F21" s="761"/>
      <c r="G21" s="761"/>
      <c r="H21" s="762"/>
    </row>
    <row r="22" spans="1:8" ht="13.5" thickBot="1" x14ac:dyDescent="0.25">
      <c r="A22" s="749"/>
      <c r="B22" s="750"/>
      <c r="C22" s="750"/>
      <c r="D22" s="750"/>
      <c r="E22" s="763"/>
      <c r="F22" s="764"/>
      <c r="G22" s="764"/>
      <c r="H22" s="765"/>
    </row>
    <row r="23" spans="1:8" ht="26.25" customHeight="1" x14ac:dyDescent="0.2">
      <c r="A23" s="235"/>
      <c r="B23" s="236"/>
      <c r="C23" s="237"/>
      <c r="D23" s="237"/>
      <c r="E23" s="238" t="s">
        <v>271</v>
      </c>
      <c r="F23" s="557">
        <v>0</v>
      </c>
      <c r="G23" s="558">
        <v>2201</v>
      </c>
      <c r="H23" s="573">
        <f>2200+8871</f>
        <v>11071</v>
      </c>
    </row>
    <row r="24" spans="1:8" x14ac:dyDescent="0.2">
      <c r="A24" s="235"/>
      <c r="B24" s="236"/>
      <c r="C24" s="237"/>
      <c r="D24" s="237"/>
      <c r="E24" s="229" t="s">
        <v>255</v>
      </c>
      <c r="F24" s="559">
        <v>0</v>
      </c>
      <c r="G24" s="558">
        <v>569</v>
      </c>
      <c r="H24" s="573">
        <v>0</v>
      </c>
    </row>
    <row r="25" spans="1:8" ht="13.5" customHeight="1" x14ac:dyDescent="0.2">
      <c r="A25" s="235" t="s">
        <v>272</v>
      </c>
      <c r="B25" s="236">
        <v>3170</v>
      </c>
      <c r="C25" s="237">
        <v>12610</v>
      </c>
      <c r="D25" s="237">
        <v>15007</v>
      </c>
      <c r="E25" s="231"/>
      <c r="F25" s="557"/>
      <c r="G25" s="558"/>
      <c r="H25" s="573"/>
    </row>
    <row r="26" spans="1:8" x14ac:dyDescent="0.2">
      <c r="A26" s="232" t="s">
        <v>273</v>
      </c>
      <c r="B26" s="555"/>
      <c r="C26" s="228"/>
      <c r="D26" s="228">
        <v>13294</v>
      </c>
      <c r="E26" s="229" t="s">
        <v>274</v>
      </c>
      <c r="F26" s="559">
        <v>4020</v>
      </c>
      <c r="G26" s="558">
        <v>4020</v>
      </c>
      <c r="H26" s="573">
        <v>4893</v>
      </c>
    </row>
    <row r="27" spans="1:8" x14ac:dyDescent="0.2">
      <c r="A27" s="232" t="s">
        <v>275</v>
      </c>
      <c r="B27" s="555">
        <v>13883</v>
      </c>
      <c r="C27" s="228">
        <v>15252</v>
      </c>
      <c r="D27" s="228">
        <v>424615</v>
      </c>
      <c r="E27" s="229" t="s">
        <v>276</v>
      </c>
      <c r="F27" s="559"/>
      <c r="G27" s="558">
        <v>0</v>
      </c>
      <c r="H27" s="573">
        <v>0</v>
      </c>
    </row>
    <row r="28" spans="1:8" ht="27" customHeight="1" x14ac:dyDescent="0.2">
      <c r="A28" s="239" t="s">
        <v>277</v>
      </c>
      <c r="B28" s="555"/>
      <c r="C28" s="228">
        <v>405000</v>
      </c>
      <c r="D28" s="26"/>
      <c r="E28" s="231" t="s">
        <v>278</v>
      </c>
      <c r="F28" s="557"/>
      <c r="G28" s="558">
        <v>405000</v>
      </c>
      <c r="H28" s="573">
        <v>325000</v>
      </c>
    </row>
    <row r="29" spans="1:8" ht="13.5" thickBot="1" x14ac:dyDescent="0.25">
      <c r="A29" s="240"/>
      <c r="B29" s="241"/>
      <c r="C29" s="233"/>
      <c r="D29" s="233"/>
      <c r="E29" s="242" t="s">
        <v>263</v>
      </c>
      <c r="F29" s="560">
        <v>13033</v>
      </c>
      <c r="G29" s="561">
        <v>21072</v>
      </c>
      <c r="H29" s="578">
        <v>111952</v>
      </c>
    </row>
    <row r="30" spans="1:8" ht="13.5" thickBot="1" x14ac:dyDescent="0.25">
      <c r="A30" s="243" t="s">
        <v>279</v>
      </c>
      <c r="B30" s="244">
        <f>SUM(B25:B28)</f>
        <v>17053</v>
      </c>
      <c r="C30" s="245">
        <f>SUM(C25:C28)</f>
        <v>432862</v>
      </c>
      <c r="D30" s="245">
        <f>SUM(D25:D28)</f>
        <v>452916</v>
      </c>
      <c r="E30" s="246" t="s">
        <v>280</v>
      </c>
      <c r="F30" s="247">
        <f>SUM(F23:F29)</f>
        <v>17053</v>
      </c>
      <c r="G30" s="245">
        <f>SUM(G23:G29)</f>
        <v>432862</v>
      </c>
      <c r="H30" s="579">
        <f>SUM(H23:H29)</f>
        <v>452916</v>
      </c>
    </row>
    <row r="31" spans="1:8" ht="19.5" x14ac:dyDescent="0.35">
      <c r="A31" s="766" t="s">
        <v>281</v>
      </c>
      <c r="B31" s="767"/>
      <c r="C31" s="767"/>
      <c r="D31" s="767"/>
      <c r="E31" s="767"/>
      <c r="F31" s="767"/>
      <c r="G31" s="767"/>
      <c r="H31" s="768"/>
    </row>
    <row r="32" spans="1:8" ht="13.5" thickBot="1" x14ac:dyDescent="0.25">
      <c r="A32" s="248" t="s">
        <v>282</v>
      </c>
      <c r="B32" s="248">
        <f>B30+B18</f>
        <v>194117</v>
      </c>
      <c r="C32" s="249">
        <f>C30+C18</f>
        <v>607950</v>
      </c>
      <c r="D32" s="249">
        <f>D30+D18</f>
        <v>636867</v>
      </c>
      <c r="E32" s="250" t="s">
        <v>282</v>
      </c>
      <c r="F32" s="250">
        <f>F30+F18</f>
        <v>194117</v>
      </c>
      <c r="G32" s="249">
        <f>G30+G18</f>
        <v>607950</v>
      </c>
      <c r="H32" s="249">
        <f>H30+H18</f>
        <v>636867</v>
      </c>
    </row>
    <row r="34" spans="4:8" x14ac:dyDescent="0.2">
      <c r="D34" s="251"/>
      <c r="H34" s="252"/>
    </row>
  </sheetData>
  <mergeCells count="17">
    <mergeCell ref="A21:D22"/>
    <mergeCell ref="E21:H22"/>
    <mergeCell ref="A31:H31"/>
    <mergeCell ref="B6:B8"/>
    <mergeCell ref="C6:C8"/>
    <mergeCell ref="D6:D8"/>
    <mergeCell ref="F6:F8"/>
    <mergeCell ref="G6:G8"/>
    <mergeCell ref="H6:H8"/>
    <mergeCell ref="A19:H20"/>
    <mergeCell ref="A1:H1"/>
    <mergeCell ref="A2:H3"/>
    <mergeCell ref="F5:G5"/>
    <mergeCell ref="A9:D10"/>
    <mergeCell ref="E9:H10"/>
    <mergeCell ref="E6:E8"/>
    <mergeCell ref="A6:A8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57"/>
  <sheetViews>
    <sheetView view="pageBreakPreview" workbookViewId="0">
      <selection activeCell="A54" sqref="A54"/>
    </sheetView>
  </sheetViews>
  <sheetFormatPr defaultRowHeight="12.75" x14ac:dyDescent="0.2"/>
  <cols>
    <col min="1" max="1" width="72.5703125" customWidth="1"/>
    <col min="2" max="2" width="19.28515625" style="125" customWidth="1"/>
    <col min="3" max="3" width="19.140625" style="125" customWidth="1"/>
    <col min="5" max="5" width="10" bestFit="1" customWidth="1"/>
  </cols>
  <sheetData>
    <row r="1" spans="1:3" ht="20.25" customHeight="1" x14ac:dyDescent="0.2">
      <c r="A1" s="660" t="s">
        <v>89</v>
      </c>
      <c r="B1" s="660"/>
      <c r="C1" s="660"/>
    </row>
    <row r="2" spans="1:3" ht="18" customHeight="1" x14ac:dyDescent="0.2">
      <c r="A2" s="659" t="s">
        <v>463</v>
      </c>
      <c r="B2" s="659"/>
      <c r="C2" s="659"/>
    </row>
    <row r="3" spans="1:3" ht="18" customHeight="1" thickBot="1" x14ac:dyDescent="0.25">
      <c r="A3" s="142"/>
      <c r="B3" s="142"/>
      <c r="C3" s="142" t="s">
        <v>176</v>
      </c>
    </row>
    <row r="4" spans="1:3" ht="21" customHeight="1" thickBot="1" x14ac:dyDescent="0.25">
      <c r="A4" s="611" t="s">
        <v>466</v>
      </c>
      <c r="B4" s="661" t="s">
        <v>1</v>
      </c>
      <c r="C4" s="662"/>
    </row>
    <row r="5" spans="1:3" ht="19.5" customHeight="1" thickBot="1" x14ac:dyDescent="0.25">
      <c r="A5" s="612" t="s">
        <v>90</v>
      </c>
      <c r="B5" s="610" t="s">
        <v>465</v>
      </c>
      <c r="C5" s="610" t="s">
        <v>464</v>
      </c>
    </row>
    <row r="6" spans="1:3" ht="15" customHeight="1" x14ac:dyDescent="0.2">
      <c r="A6" s="90" t="s">
        <v>91</v>
      </c>
      <c r="B6" s="124"/>
      <c r="C6" s="123"/>
    </row>
    <row r="7" spans="1:3" ht="15" customHeight="1" x14ac:dyDescent="0.2">
      <c r="A7" s="90" t="s">
        <v>147</v>
      </c>
      <c r="B7" s="124">
        <v>4248150</v>
      </c>
      <c r="C7" s="124">
        <v>4248150</v>
      </c>
    </row>
    <row r="8" spans="1:3" ht="15" customHeight="1" x14ac:dyDescent="0.2">
      <c r="A8" s="90" t="s">
        <v>148</v>
      </c>
      <c r="B8" s="124">
        <v>4096000</v>
      </c>
      <c r="C8" s="124">
        <v>4096000</v>
      </c>
    </row>
    <row r="9" spans="1:3" ht="15" customHeight="1" x14ac:dyDescent="0.2">
      <c r="A9" s="90" t="s">
        <v>146</v>
      </c>
      <c r="B9" s="124">
        <v>1849200</v>
      </c>
      <c r="C9" s="124">
        <v>1849200</v>
      </c>
    </row>
    <row r="10" spans="1:3" ht="15" customHeight="1" x14ac:dyDescent="0.2">
      <c r="A10" s="90" t="s">
        <v>145</v>
      </c>
      <c r="B10" s="124">
        <v>1473230</v>
      </c>
      <c r="C10" s="124">
        <v>1473230</v>
      </c>
    </row>
    <row r="11" spans="1:3" ht="15" customHeight="1" x14ac:dyDescent="0.2">
      <c r="A11" s="90" t="s">
        <v>2</v>
      </c>
      <c r="B11" s="124">
        <v>5000000</v>
      </c>
      <c r="C11" s="124">
        <v>5000000</v>
      </c>
    </row>
    <row r="12" spans="1:3" ht="15" customHeight="1" x14ac:dyDescent="0.2">
      <c r="A12" s="90" t="s">
        <v>144</v>
      </c>
      <c r="B12" s="124">
        <v>30600</v>
      </c>
      <c r="C12" s="124">
        <v>30600</v>
      </c>
    </row>
    <row r="13" spans="1:3" ht="15" customHeight="1" x14ac:dyDescent="0.2">
      <c r="A13" s="90" t="s">
        <v>206</v>
      </c>
      <c r="B13" s="124">
        <v>4756386</v>
      </c>
      <c r="C13" s="124">
        <v>4756386</v>
      </c>
    </row>
    <row r="14" spans="1:3" ht="15" customHeight="1" x14ac:dyDescent="0.2">
      <c r="A14" s="90" t="s">
        <v>223</v>
      </c>
      <c r="B14" s="124">
        <v>560300</v>
      </c>
      <c r="C14" s="124">
        <v>560300</v>
      </c>
    </row>
    <row r="15" spans="1:3" s="52" customFormat="1" ht="15" customHeight="1" thickBot="1" x14ac:dyDescent="0.25">
      <c r="A15" s="89" t="s">
        <v>287</v>
      </c>
      <c r="B15" s="127">
        <f>SUM(B6:B14)</f>
        <v>22013866</v>
      </c>
      <c r="C15" s="127">
        <f>SUM(C6:C14)</f>
        <v>22013866</v>
      </c>
    </row>
    <row r="16" spans="1:3" ht="33.75" customHeight="1" x14ac:dyDescent="0.2">
      <c r="A16" s="613" t="s">
        <v>92</v>
      </c>
      <c r="B16" s="614"/>
      <c r="C16" s="615"/>
    </row>
    <row r="17" spans="1:3" ht="15.75" customHeight="1" x14ac:dyDescent="0.2">
      <c r="A17" s="90" t="s">
        <v>93</v>
      </c>
      <c r="B17" s="124"/>
      <c r="C17" s="123"/>
    </row>
    <row r="18" spans="1:3" ht="15.75" customHeight="1" x14ac:dyDescent="0.2">
      <c r="A18" s="90" t="s">
        <v>351</v>
      </c>
      <c r="B18" s="124">
        <v>6702967</v>
      </c>
      <c r="C18" s="124">
        <v>6702967</v>
      </c>
    </row>
    <row r="19" spans="1:3" ht="15.75" customHeight="1" x14ac:dyDescent="0.2">
      <c r="A19" s="90" t="s">
        <v>352</v>
      </c>
      <c r="B19" s="124">
        <v>3642917</v>
      </c>
      <c r="C19" s="124">
        <v>3642917</v>
      </c>
    </row>
    <row r="20" spans="1:3" ht="15.75" customHeight="1" x14ac:dyDescent="0.2">
      <c r="A20" s="90" t="s">
        <v>227</v>
      </c>
      <c r="B20" s="124">
        <v>1470000</v>
      </c>
      <c r="C20" s="124">
        <v>1470000</v>
      </c>
    </row>
    <row r="21" spans="1:3" ht="15.75" customHeight="1" x14ac:dyDescent="0.2">
      <c r="A21" s="90" t="s">
        <v>228</v>
      </c>
      <c r="B21" s="124">
        <v>735000</v>
      </c>
      <c r="C21" s="124">
        <v>735000</v>
      </c>
    </row>
    <row r="22" spans="1:3" s="255" customFormat="1" ht="15.75" customHeight="1" x14ac:dyDescent="0.2">
      <c r="A22" s="90" t="s">
        <v>224</v>
      </c>
      <c r="B22" s="124">
        <v>396700</v>
      </c>
      <c r="C22" s="124">
        <v>396700</v>
      </c>
    </row>
    <row r="23" spans="1:3" ht="15.75" customHeight="1" x14ac:dyDescent="0.2">
      <c r="A23" s="90" t="s">
        <v>386</v>
      </c>
      <c r="B23" s="124"/>
      <c r="C23" s="124"/>
    </row>
    <row r="24" spans="1:3" ht="15.75" customHeight="1" x14ac:dyDescent="0.2">
      <c r="A24" s="114" t="s">
        <v>353</v>
      </c>
      <c r="B24" s="124">
        <v>1298667</v>
      </c>
      <c r="C24" s="124">
        <v>1298667</v>
      </c>
    </row>
    <row r="25" spans="1:3" ht="15.75" customHeight="1" x14ac:dyDescent="0.2">
      <c r="A25" s="114" t="s">
        <v>354</v>
      </c>
      <c r="B25" s="124">
        <v>746733</v>
      </c>
      <c r="C25" s="124">
        <v>746733</v>
      </c>
    </row>
    <row r="26" spans="1:3" s="52" customFormat="1" ht="15.75" customHeight="1" thickBot="1" x14ac:dyDescent="0.25">
      <c r="A26" s="91" t="s">
        <v>287</v>
      </c>
      <c r="B26" s="129">
        <f>SUM(B18:B25)</f>
        <v>14992984</v>
      </c>
      <c r="C26" s="129">
        <f>SUM(C18:C25)</f>
        <v>14992984</v>
      </c>
    </row>
    <row r="27" spans="1:3" ht="23.25" customHeight="1" x14ac:dyDescent="0.2">
      <c r="A27" s="612" t="s">
        <v>3</v>
      </c>
      <c r="B27" s="616"/>
      <c r="C27" s="616"/>
    </row>
    <row r="28" spans="1:3" ht="16.5" customHeight="1" x14ac:dyDescent="0.2">
      <c r="A28" s="90" t="s">
        <v>94</v>
      </c>
      <c r="B28" s="128"/>
      <c r="C28" s="124"/>
    </row>
    <row r="29" spans="1:3" ht="16.5" customHeight="1" x14ac:dyDescent="0.2">
      <c r="A29" s="219" t="s">
        <v>300</v>
      </c>
      <c r="B29" s="124">
        <v>0</v>
      </c>
      <c r="C29" s="124">
        <v>0</v>
      </c>
    </row>
    <row r="30" spans="1:3" ht="16.5" customHeight="1" x14ac:dyDescent="0.2">
      <c r="A30" s="90" t="s">
        <v>149</v>
      </c>
      <c r="B30" s="124">
        <v>3547704</v>
      </c>
      <c r="C30" s="124">
        <v>3547704</v>
      </c>
    </row>
    <row r="31" spans="1:3" ht="16.5" customHeight="1" x14ac:dyDescent="0.2">
      <c r="A31" s="90" t="s">
        <v>295</v>
      </c>
      <c r="B31" s="124"/>
      <c r="C31" s="124"/>
    </row>
    <row r="32" spans="1:3" ht="16.5" customHeight="1" x14ac:dyDescent="0.2">
      <c r="A32" s="219" t="s">
        <v>225</v>
      </c>
      <c r="B32" s="124">
        <v>1660800</v>
      </c>
      <c r="C32" s="124">
        <v>1660800</v>
      </c>
    </row>
    <row r="33" spans="1:3" ht="16.5" customHeight="1" x14ac:dyDescent="0.2">
      <c r="A33" s="219" t="s">
        <v>226</v>
      </c>
      <c r="B33" s="124">
        <v>330000</v>
      </c>
      <c r="C33" s="124">
        <v>330000</v>
      </c>
    </row>
    <row r="34" spans="1:3" ht="16.5" customHeight="1" x14ac:dyDescent="0.2">
      <c r="A34" s="90" t="s">
        <v>294</v>
      </c>
      <c r="B34" s="124">
        <v>34176000</v>
      </c>
      <c r="C34" s="124">
        <v>34176000</v>
      </c>
    </row>
    <row r="35" spans="1:3" ht="16.5" customHeight="1" x14ac:dyDescent="0.2">
      <c r="A35" s="219" t="s">
        <v>301</v>
      </c>
      <c r="B35" s="124">
        <v>9086000</v>
      </c>
      <c r="C35" s="123">
        <v>9086000</v>
      </c>
    </row>
    <row r="36" spans="1:3" ht="16.5" customHeight="1" x14ac:dyDescent="0.2">
      <c r="A36" s="90" t="s">
        <v>0</v>
      </c>
      <c r="B36" s="124"/>
      <c r="C36" s="123"/>
    </row>
    <row r="37" spans="1:3" ht="16.5" customHeight="1" x14ac:dyDescent="0.2">
      <c r="A37" s="219" t="s">
        <v>355</v>
      </c>
      <c r="B37" s="124">
        <v>2128000</v>
      </c>
      <c r="C37" s="124">
        <v>2128000</v>
      </c>
    </row>
    <row r="38" spans="1:3" ht="16.5" customHeight="1" x14ac:dyDescent="0.2">
      <c r="A38" s="219" t="s">
        <v>302</v>
      </c>
      <c r="B38" s="124">
        <v>992565</v>
      </c>
      <c r="C38" s="124">
        <v>992565</v>
      </c>
    </row>
    <row r="39" spans="1:3" ht="16.5" customHeight="1" x14ac:dyDescent="0.2">
      <c r="A39" s="219" t="s">
        <v>397</v>
      </c>
      <c r="B39" s="124"/>
      <c r="C39" s="124"/>
    </row>
    <row r="40" spans="1:3" ht="16.5" customHeight="1" x14ac:dyDescent="0.25">
      <c r="A40" s="423" t="s">
        <v>461</v>
      </c>
      <c r="B40" s="124"/>
      <c r="C40" s="126"/>
    </row>
    <row r="41" spans="1:3" ht="16.5" customHeight="1" x14ac:dyDescent="0.25">
      <c r="A41" s="425" t="s">
        <v>357</v>
      </c>
      <c r="B41" s="124">
        <v>5686700</v>
      </c>
      <c r="C41" s="124">
        <v>5686700</v>
      </c>
    </row>
    <row r="42" spans="1:3" ht="16.5" customHeight="1" x14ac:dyDescent="0.25">
      <c r="A42" s="424" t="s">
        <v>356</v>
      </c>
      <c r="B42" s="124">
        <v>1212000</v>
      </c>
      <c r="C42" s="124">
        <v>1212000</v>
      </c>
    </row>
    <row r="43" spans="1:3" ht="16.5" customHeight="1" x14ac:dyDescent="0.25">
      <c r="A43" s="609" t="s">
        <v>462</v>
      </c>
      <c r="B43" s="124">
        <v>0</v>
      </c>
      <c r="C43" s="124">
        <v>2380955</v>
      </c>
    </row>
    <row r="44" spans="1:3" s="52" customFormat="1" ht="16.5" customHeight="1" thickBot="1" x14ac:dyDescent="0.25">
      <c r="A44" s="91" t="s">
        <v>287</v>
      </c>
      <c r="B44" s="129">
        <f>SUM(B29:B43)</f>
        <v>58819769</v>
      </c>
      <c r="C44" s="129">
        <f>SUM(C29:C43)</f>
        <v>61200724</v>
      </c>
    </row>
    <row r="45" spans="1:3" ht="22.5" customHeight="1" x14ac:dyDescent="0.2">
      <c r="A45" s="612" t="s">
        <v>95</v>
      </c>
      <c r="B45" s="616"/>
      <c r="C45" s="616"/>
    </row>
    <row r="46" spans="1:3" ht="22.5" customHeight="1" thickBot="1" x14ac:dyDescent="0.25">
      <c r="A46" s="219" t="s">
        <v>96</v>
      </c>
      <c r="B46" s="132">
        <v>1800000</v>
      </c>
      <c r="C46" s="132">
        <v>1800000</v>
      </c>
    </row>
    <row r="47" spans="1:3" ht="24.75" customHeight="1" x14ac:dyDescent="0.2">
      <c r="A47" s="613" t="s">
        <v>468</v>
      </c>
      <c r="B47" s="616"/>
      <c r="C47" s="616"/>
    </row>
    <row r="48" spans="1:3" ht="16.5" customHeight="1" x14ac:dyDescent="0.2">
      <c r="A48" s="618" t="s">
        <v>469</v>
      </c>
      <c r="B48" s="617">
        <v>12000</v>
      </c>
      <c r="C48" s="617">
        <v>12000</v>
      </c>
    </row>
    <row r="49" spans="1:3" ht="16.5" customHeight="1" x14ac:dyDescent="0.2">
      <c r="A49" s="618" t="s">
        <v>471</v>
      </c>
      <c r="B49" s="617">
        <v>3681000</v>
      </c>
      <c r="C49" s="617">
        <f>5521000+3681000</f>
        <v>9202000</v>
      </c>
    </row>
    <row r="50" spans="1:3" ht="16.5" customHeight="1" x14ac:dyDescent="0.2">
      <c r="A50" s="90" t="s">
        <v>470</v>
      </c>
      <c r="B50" s="124">
        <v>3706000</v>
      </c>
      <c r="C50" s="617">
        <v>3706000</v>
      </c>
    </row>
    <row r="51" spans="1:3" ht="16.5" customHeight="1" thickBot="1" x14ac:dyDescent="0.25">
      <c r="A51" s="619" t="s">
        <v>287</v>
      </c>
      <c r="B51" s="620">
        <f>SUM(B48:B50)</f>
        <v>7399000</v>
      </c>
      <c r="C51" s="620">
        <f>SUM(C48:C50)</f>
        <v>12920000</v>
      </c>
    </row>
    <row r="52" spans="1:3" ht="16.5" customHeight="1" x14ac:dyDescent="0.2">
      <c r="A52" s="621" t="s">
        <v>472</v>
      </c>
      <c r="B52" s="622"/>
      <c r="C52" s="623"/>
    </row>
    <row r="53" spans="1:3" ht="16.5" customHeight="1" x14ac:dyDescent="0.2">
      <c r="A53" s="618" t="s">
        <v>473</v>
      </c>
      <c r="B53" s="617">
        <v>900000</v>
      </c>
      <c r="C53" s="617">
        <v>900000</v>
      </c>
    </row>
    <row r="54" spans="1:3" ht="16.5" customHeight="1" x14ac:dyDescent="0.2">
      <c r="A54" s="618" t="s">
        <v>474</v>
      </c>
      <c r="B54" s="617">
        <v>0</v>
      </c>
      <c r="C54" s="617">
        <v>8871000</v>
      </c>
    </row>
    <row r="55" spans="1:3" ht="16.5" customHeight="1" x14ac:dyDescent="0.2">
      <c r="A55" s="90" t="s">
        <v>475</v>
      </c>
      <c r="B55" s="617">
        <v>0</v>
      </c>
      <c r="C55" s="617">
        <v>325000000</v>
      </c>
    </row>
    <row r="56" spans="1:3" ht="16.5" customHeight="1" thickBot="1" x14ac:dyDescent="0.25">
      <c r="A56" s="619" t="s">
        <v>287</v>
      </c>
      <c r="B56" s="129">
        <f>SUM(B53:B55)</f>
        <v>900000</v>
      </c>
      <c r="C56" s="129">
        <f>SUM(C53:C55)</f>
        <v>334771000</v>
      </c>
    </row>
    <row r="57" spans="1:3" ht="18.75" customHeight="1" thickBot="1" x14ac:dyDescent="0.25">
      <c r="A57" s="258" t="s">
        <v>467</v>
      </c>
      <c r="B57" s="129">
        <f>B46+B44+B26+B15</f>
        <v>97626619</v>
      </c>
      <c r="C57" s="129">
        <f>C46+C44+C26+C15+C51+C56</f>
        <v>447698574</v>
      </c>
    </row>
  </sheetData>
  <mergeCells count="3">
    <mergeCell ref="A2:C2"/>
    <mergeCell ref="A1:C1"/>
    <mergeCell ref="B4:C4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U395"/>
  <sheetViews>
    <sheetView view="pageBreakPreview" topLeftCell="A19" zoomScaleSheetLayoutView="100" workbookViewId="0">
      <selection activeCell="A27" sqref="A27"/>
    </sheetView>
  </sheetViews>
  <sheetFormatPr defaultRowHeight="12.75" x14ac:dyDescent="0.2"/>
  <cols>
    <col min="1" max="1" width="63" style="1" customWidth="1"/>
    <col min="2" max="2" width="12.85546875" style="2" customWidth="1"/>
    <col min="3" max="3" width="9.7109375" style="1" customWidth="1"/>
    <col min="4" max="4" width="10.7109375" style="1" customWidth="1"/>
    <col min="5" max="5" width="14.42578125" style="117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666" t="s">
        <v>358</v>
      </c>
      <c r="B1" s="667"/>
      <c r="C1" s="667"/>
      <c r="D1" s="667"/>
    </row>
    <row r="2" spans="1:5" x14ac:dyDescent="0.2">
      <c r="A2" s="666" t="s">
        <v>495</v>
      </c>
      <c r="B2" s="667"/>
      <c r="C2" s="667"/>
      <c r="D2" s="667"/>
    </row>
    <row r="3" spans="1:5" ht="30.75" customHeight="1" x14ac:dyDescent="0.2">
      <c r="A3" s="670" t="s">
        <v>463</v>
      </c>
      <c r="B3" s="671"/>
      <c r="C3" s="671"/>
      <c r="D3" s="671"/>
    </row>
    <row r="4" spans="1:5" x14ac:dyDescent="0.2">
      <c r="A4" s="162"/>
      <c r="B4" s="163"/>
      <c r="C4" s="164"/>
      <c r="D4" s="164" t="s">
        <v>175</v>
      </c>
    </row>
    <row r="5" spans="1:5" ht="13.5" thickBot="1" x14ac:dyDescent="0.25">
      <c r="A5" s="162"/>
      <c r="B5" s="163"/>
      <c r="C5" s="164"/>
      <c r="D5" s="164" t="s">
        <v>305</v>
      </c>
    </row>
    <row r="6" spans="1:5" ht="13.5" thickBot="1" x14ac:dyDescent="0.25">
      <c r="A6" s="165" t="s">
        <v>9</v>
      </c>
      <c r="B6" s="166"/>
      <c r="C6" s="167"/>
      <c r="D6" s="203"/>
      <c r="E6" s="118"/>
    </row>
    <row r="7" spans="1:5" x14ac:dyDescent="0.2">
      <c r="A7" s="168" t="s">
        <v>11</v>
      </c>
      <c r="B7" s="169" t="s">
        <v>12</v>
      </c>
      <c r="C7" s="170"/>
      <c r="D7" s="329" t="s">
        <v>13</v>
      </c>
      <c r="E7" s="668" t="s">
        <v>51</v>
      </c>
    </row>
    <row r="8" spans="1:5" ht="13.5" thickBot="1" x14ac:dyDescent="0.25">
      <c r="A8" s="171"/>
      <c r="B8" s="172" t="s">
        <v>26</v>
      </c>
      <c r="C8" s="173" t="s">
        <v>14</v>
      </c>
      <c r="D8" s="330"/>
      <c r="E8" s="669"/>
    </row>
    <row r="9" spans="1:5" s="52" customFormat="1" x14ac:dyDescent="0.2">
      <c r="A9" s="513" t="s">
        <v>288</v>
      </c>
      <c r="B9" s="514">
        <f>B10+B17</f>
        <v>105026</v>
      </c>
      <c r="C9" s="514">
        <f>C10+C17</f>
        <v>112928</v>
      </c>
      <c r="D9" s="515"/>
      <c r="E9" s="324"/>
    </row>
    <row r="10" spans="1:5" x14ac:dyDescent="0.2">
      <c r="A10" s="174" t="s">
        <v>150</v>
      </c>
      <c r="B10" s="175">
        <f>SUM(B11:B16)</f>
        <v>97627</v>
      </c>
      <c r="C10" s="175">
        <f>C11+C12+C13+C15+C14</f>
        <v>100008</v>
      </c>
      <c r="D10" s="196">
        <f>SUM(D11:D16)</f>
        <v>0</v>
      </c>
      <c r="E10" s="281"/>
    </row>
    <row r="11" spans="1:5" x14ac:dyDescent="0.2">
      <c r="A11" s="268" t="s">
        <v>424</v>
      </c>
      <c r="B11" s="177">
        <v>22014</v>
      </c>
      <c r="C11" s="177">
        <v>22014</v>
      </c>
      <c r="D11" s="314"/>
      <c r="E11" s="279"/>
    </row>
    <row r="12" spans="1:5" x14ac:dyDescent="0.2">
      <c r="A12" s="268" t="s">
        <v>425</v>
      </c>
      <c r="B12" s="177">
        <v>14993</v>
      </c>
      <c r="C12" s="177">
        <v>14993</v>
      </c>
      <c r="D12" s="314"/>
      <c r="E12" s="279"/>
    </row>
    <row r="13" spans="1:5" x14ac:dyDescent="0.2">
      <c r="A13" s="268" t="s">
        <v>426</v>
      </c>
      <c r="B13" s="177">
        <v>58820</v>
      </c>
      <c r="C13" s="177">
        <v>58820</v>
      </c>
      <c r="D13" s="314"/>
      <c r="E13" s="279"/>
    </row>
    <row r="14" spans="1:5" x14ac:dyDescent="0.2">
      <c r="A14" s="564" t="s">
        <v>462</v>
      </c>
      <c r="B14" s="177">
        <v>0</v>
      </c>
      <c r="C14" s="177">
        <v>2381</v>
      </c>
      <c r="D14" s="314"/>
      <c r="E14" s="279"/>
    </row>
    <row r="15" spans="1:5" x14ac:dyDescent="0.2">
      <c r="A15" s="268" t="s">
        <v>427</v>
      </c>
      <c r="B15" s="177">
        <v>1800</v>
      </c>
      <c r="C15" s="177">
        <v>1800</v>
      </c>
      <c r="D15" s="314"/>
      <c r="E15" s="279"/>
    </row>
    <row r="16" spans="1:5" x14ac:dyDescent="0.2">
      <c r="A16" s="268" t="s">
        <v>428</v>
      </c>
      <c r="B16" s="177"/>
      <c r="C16" s="177"/>
      <c r="D16" s="314"/>
      <c r="E16" s="279"/>
    </row>
    <row r="17" spans="1:5" x14ac:dyDescent="0.2">
      <c r="A17" s="174" t="s">
        <v>151</v>
      </c>
      <c r="B17" s="477">
        <f>B18+B19+B20</f>
        <v>7399</v>
      </c>
      <c r="C17" s="175">
        <v>12920</v>
      </c>
      <c r="D17" s="196">
        <f>SUM(D18:D19)</f>
        <v>0</v>
      </c>
      <c r="E17" s="281"/>
    </row>
    <row r="18" spans="1:5" x14ac:dyDescent="0.2">
      <c r="A18" s="464" t="s">
        <v>398</v>
      </c>
      <c r="B18" s="421">
        <v>12</v>
      </c>
      <c r="C18" s="178">
        <v>12</v>
      </c>
      <c r="D18" s="331"/>
      <c r="E18" s="279"/>
    </row>
    <row r="19" spans="1:5" x14ac:dyDescent="0.2">
      <c r="A19" s="465" t="s">
        <v>399</v>
      </c>
      <c r="B19" s="421">
        <v>3681</v>
      </c>
      <c r="C19" s="178">
        <v>9202</v>
      </c>
      <c r="D19" s="331"/>
      <c r="E19" s="279"/>
    </row>
    <row r="20" spans="1:5" s="420" customFormat="1" x14ac:dyDescent="0.2">
      <c r="A20" s="583" t="s">
        <v>401</v>
      </c>
      <c r="B20" s="421">
        <f>647+2103+956</f>
        <v>3706</v>
      </c>
      <c r="C20" s="421">
        <v>3706</v>
      </c>
      <c r="D20" s="584"/>
      <c r="E20" s="419"/>
    </row>
    <row r="21" spans="1:5" ht="13.5" thickBot="1" x14ac:dyDescent="0.25">
      <c r="A21" s="282"/>
      <c r="B21" s="179"/>
      <c r="C21" s="179"/>
      <c r="D21" s="332"/>
      <c r="E21" s="276"/>
    </row>
    <row r="22" spans="1:5" s="52" customFormat="1" ht="13.5" thickBot="1" x14ac:dyDescent="0.25">
      <c r="A22" s="516" t="s">
        <v>152</v>
      </c>
      <c r="B22" s="518">
        <f>B23+B24+B25+B26</f>
        <v>3100</v>
      </c>
      <c r="C22" s="518">
        <f>C23+C24+C25+C26</f>
        <v>336971</v>
      </c>
      <c r="D22" s="519"/>
      <c r="E22" s="325"/>
    </row>
    <row r="23" spans="1:5" x14ac:dyDescent="0.2">
      <c r="A23" s="176" t="s">
        <v>477</v>
      </c>
      <c r="B23" s="456">
        <v>900</v>
      </c>
      <c r="C23" s="183">
        <v>900</v>
      </c>
      <c r="D23" s="520"/>
      <c r="E23" s="277"/>
    </row>
    <row r="24" spans="1:5" x14ac:dyDescent="0.2">
      <c r="A24" s="283" t="s">
        <v>476</v>
      </c>
      <c r="B24" s="625">
        <v>0</v>
      </c>
      <c r="C24" s="183">
        <v>325000</v>
      </c>
      <c r="D24" s="626"/>
      <c r="E24" s="624"/>
    </row>
    <row r="25" spans="1:5" x14ac:dyDescent="0.2">
      <c r="A25" s="176" t="s">
        <v>478</v>
      </c>
      <c r="B25" s="625">
        <v>0</v>
      </c>
      <c r="C25" s="183">
        <v>8871</v>
      </c>
      <c r="D25" s="627"/>
      <c r="E25" s="624"/>
    </row>
    <row r="26" spans="1:5" x14ac:dyDescent="0.2">
      <c r="A26" s="176" t="s">
        <v>513</v>
      </c>
      <c r="B26" s="177">
        <v>2200</v>
      </c>
      <c r="C26" s="177">
        <v>2200</v>
      </c>
      <c r="D26" s="314"/>
      <c r="E26" s="279"/>
    </row>
    <row r="27" spans="1:5" x14ac:dyDescent="0.2">
      <c r="A27" s="585"/>
      <c r="B27" s="525"/>
      <c r="C27" s="525"/>
      <c r="D27" s="586"/>
      <c r="E27" s="326"/>
    </row>
    <row r="28" spans="1:5" x14ac:dyDescent="0.2">
      <c r="A28" s="521" t="s">
        <v>153</v>
      </c>
      <c r="B28" s="522">
        <f>SUM(B29+B37)</f>
        <v>11000</v>
      </c>
      <c r="C28" s="522">
        <f>SUM(C29+C37)</f>
        <v>11000</v>
      </c>
      <c r="D28" s="587">
        <f t="shared" ref="D28:E28" si="0">SUM(D29+D37)</f>
        <v>0</v>
      </c>
      <c r="E28" s="580">
        <f t="shared" si="0"/>
        <v>0</v>
      </c>
    </row>
    <row r="29" spans="1:5" x14ac:dyDescent="0.2">
      <c r="A29" s="180" t="s">
        <v>414</v>
      </c>
      <c r="B29" s="422">
        <f>B30+B31+B33+B34+B36+B35+B32</f>
        <v>8955</v>
      </c>
      <c r="C29" s="422">
        <f>C30+C31+C33+C34+C36+C35+C32</f>
        <v>8955</v>
      </c>
      <c r="D29" s="333">
        <f>SUM(D30:D36)</f>
        <v>0</v>
      </c>
      <c r="E29" s="326"/>
    </row>
    <row r="30" spans="1:5" x14ac:dyDescent="0.2">
      <c r="A30" s="268" t="s">
        <v>415</v>
      </c>
      <c r="B30" s="421">
        <f>1185+382</f>
        <v>1567</v>
      </c>
      <c r="C30" s="177">
        <v>1567</v>
      </c>
      <c r="D30" s="314"/>
      <c r="E30" s="326"/>
    </row>
    <row r="31" spans="1:5" x14ac:dyDescent="0.2">
      <c r="A31" s="268" t="s">
        <v>416</v>
      </c>
      <c r="B31" s="421">
        <v>1808</v>
      </c>
      <c r="C31" s="177">
        <v>1808</v>
      </c>
      <c r="D31" s="314"/>
      <c r="E31" s="279"/>
    </row>
    <row r="32" spans="1:5" x14ac:dyDescent="0.2">
      <c r="A32" s="268" t="s">
        <v>417</v>
      </c>
      <c r="B32" s="421">
        <v>470</v>
      </c>
      <c r="C32" s="177">
        <v>470</v>
      </c>
      <c r="D32" s="314"/>
      <c r="E32" s="279"/>
    </row>
    <row r="33" spans="1:5" x14ac:dyDescent="0.2">
      <c r="A33" s="268" t="s">
        <v>418</v>
      </c>
      <c r="B33" s="421">
        <v>4365</v>
      </c>
      <c r="C33" s="177">
        <v>4365</v>
      </c>
      <c r="D33" s="314"/>
      <c r="E33" s="279"/>
    </row>
    <row r="34" spans="1:5" x14ac:dyDescent="0.2">
      <c r="A34" s="268" t="s">
        <v>419</v>
      </c>
      <c r="B34" s="421">
        <v>111</v>
      </c>
      <c r="C34" s="177">
        <v>111</v>
      </c>
      <c r="D34" s="314"/>
      <c r="E34" s="279"/>
    </row>
    <row r="35" spans="1:5" x14ac:dyDescent="0.2">
      <c r="A35" s="268" t="s">
        <v>420</v>
      </c>
      <c r="B35" s="421">
        <v>624</v>
      </c>
      <c r="C35" s="177">
        <v>624</v>
      </c>
      <c r="D35" s="314"/>
      <c r="E35" s="279"/>
    </row>
    <row r="36" spans="1:5" x14ac:dyDescent="0.2">
      <c r="A36" s="268" t="s">
        <v>421</v>
      </c>
      <c r="B36" s="421">
        <v>10</v>
      </c>
      <c r="C36" s="177">
        <v>10</v>
      </c>
      <c r="D36" s="314"/>
      <c r="E36" s="279"/>
    </row>
    <row r="37" spans="1:5" x14ac:dyDescent="0.2">
      <c r="A37" s="180" t="s">
        <v>422</v>
      </c>
      <c r="B37" s="422">
        <f>SUM(B38)</f>
        <v>2045</v>
      </c>
      <c r="C37" s="181">
        <v>2045</v>
      </c>
      <c r="D37" s="333">
        <f>SUM(D38:D38)</f>
        <v>0</v>
      </c>
      <c r="E37" s="278"/>
    </row>
    <row r="38" spans="1:5" x14ac:dyDescent="0.2">
      <c r="A38" s="176" t="s">
        <v>423</v>
      </c>
      <c r="B38" s="421">
        <v>2045</v>
      </c>
      <c r="C38" s="177">
        <v>2045</v>
      </c>
      <c r="D38" s="314"/>
      <c r="E38" s="279"/>
    </row>
    <row r="39" spans="1:5" x14ac:dyDescent="0.2">
      <c r="A39" s="588"/>
      <c r="B39" s="187"/>
      <c r="C39" s="187"/>
      <c r="D39" s="337"/>
      <c r="E39" s="276"/>
    </row>
    <row r="40" spans="1:5" x14ac:dyDescent="0.2">
      <c r="A40" s="291" t="s">
        <v>154</v>
      </c>
      <c r="B40" s="517">
        <f>+B47+B45+B43+B41+B42</f>
        <v>7380</v>
      </c>
      <c r="C40" s="517">
        <f>+C47+C45+C43+C41+C42+C49</f>
        <v>7860</v>
      </c>
      <c r="D40" s="589">
        <f t="shared" ref="D40:E40" si="1">+D47+D45+D43+D41+D42</f>
        <v>0</v>
      </c>
      <c r="E40" s="581">
        <f t="shared" si="1"/>
        <v>0</v>
      </c>
    </row>
    <row r="41" spans="1:5" x14ac:dyDescent="0.2">
      <c r="A41" s="180" t="s">
        <v>429</v>
      </c>
      <c r="B41" s="182">
        <v>5400</v>
      </c>
      <c r="C41" s="182">
        <v>5400</v>
      </c>
      <c r="D41" s="335">
        <v>0</v>
      </c>
      <c r="E41" s="278"/>
    </row>
    <row r="42" spans="1:5" ht="27" customHeight="1" x14ac:dyDescent="0.2">
      <c r="A42" s="220" t="s">
        <v>430</v>
      </c>
      <c r="B42" s="182">
        <v>1600</v>
      </c>
      <c r="C42" s="182">
        <v>1600</v>
      </c>
      <c r="D42" s="335"/>
      <c r="E42" s="278"/>
    </row>
    <row r="43" spans="1:5" x14ac:dyDescent="0.2">
      <c r="A43" s="180" t="s">
        <v>431</v>
      </c>
      <c r="B43" s="471">
        <f>SUM(B44:B44)</f>
        <v>200</v>
      </c>
      <c r="C43" s="184">
        <v>200</v>
      </c>
      <c r="D43" s="336">
        <f>SUM(D44:D44)</f>
        <v>0</v>
      </c>
      <c r="E43" s="278"/>
    </row>
    <row r="44" spans="1:5" x14ac:dyDescent="0.2">
      <c r="A44" s="185" t="s">
        <v>432</v>
      </c>
      <c r="B44" s="476">
        <v>200</v>
      </c>
      <c r="C44" s="186">
        <v>200</v>
      </c>
      <c r="D44" s="270"/>
      <c r="E44" s="326"/>
    </row>
    <row r="45" spans="1:5" x14ac:dyDescent="0.2">
      <c r="A45" s="180" t="s">
        <v>433</v>
      </c>
      <c r="B45" s="182">
        <f>SUM(B46:B46)</f>
        <v>10</v>
      </c>
      <c r="C45" s="182">
        <v>10</v>
      </c>
      <c r="D45" s="335">
        <f>SUM(D46:D46)</f>
        <v>0</v>
      </c>
      <c r="E45" s="278"/>
    </row>
    <row r="46" spans="1:5" x14ac:dyDescent="0.2">
      <c r="A46" s="176" t="s">
        <v>434</v>
      </c>
      <c r="B46" s="456">
        <v>10</v>
      </c>
      <c r="C46" s="183">
        <v>10</v>
      </c>
      <c r="D46" s="197"/>
      <c r="E46" s="279"/>
    </row>
    <row r="47" spans="1:5" x14ac:dyDescent="0.2">
      <c r="A47" s="180" t="s">
        <v>435</v>
      </c>
      <c r="B47" s="471">
        <f>SUM(B48:B48)</f>
        <v>170</v>
      </c>
      <c r="C47" s="184">
        <v>361</v>
      </c>
      <c r="D47" s="336">
        <f>SUM(D48:D48)</f>
        <v>0</v>
      </c>
      <c r="E47" s="278"/>
    </row>
    <row r="48" spans="1:5" x14ac:dyDescent="0.2">
      <c r="A48" s="176" t="s">
        <v>436</v>
      </c>
      <c r="B48" s="451">
        <v>170</v>
      </c>
      <c r="C48" s="183">
        <v>361</v>
      </c>
      <c r="D48" s="197"/>
      <c r="E48" s="279"/>
    </row>
    <row r="49" spans="1:5" x14ac:dyDescent="0.2">
      <c r="A49" s="588" t="s">
        <v>479</v>
      </c>
      <c r="B49" s="471">
        <v>0</v>
      </c>
      <c r="C49" s="182">
        <v>289</v>
      </c>
      <c r="D49" s="197"/>
      <c r="E49" s="279"/>
    </row>
    <row r="50" spans="1:5" x14ac:dyDescent="0.2">
      <c r="A50" s="283"/>
      <c r="B50" s="451"/>
      <c r="C50" s="183"/>
      <c r="D50" s="197"/>
      <c r="E50" s="279"/>
    </row>
    <row r="51" spans="1:5" x14ac:dyDescent="0.2">
      <c r="A51" s="283"/>
      <c r="B51" s="478"/>
      <c r="C51" s="479"/>
      <c r="D51" s="480"/>
      <c r="E51" s="279"/>
    </row>
    <row r="52" spans="1:5" x14ac:dyDescent="0.2">
      <c r="A52" s="521" t="s">
        <v>236</v>
      </c>
      <c r="B52" s="523">
        <f>SUM(B53:B54)</f>
        <v>4893</v>
      </c>
      <c r="C52" s="523">
        <f>SUM(C53:C54)</f>
        <v>4893</v>
      </c>
      <c r="D52" s="524">
        <f>SUM(D53:D54)</f>
        <v>0</v>
      </c>
      <c r="E52" s="279"/>
    </row>
    <row r="53" spans="1:5" x14ac:dyDescent="0.2">
      <c r="A53" s="176" t="s">
        <v>437</v>
      </c>
      <c r="B53" s="177">
        <v>1595</v>
      </c>
      <c r="C53" s="177">
        <v>1595</v>
      </c>
      <c r="D53" s="314"/>
      <c r="E53" s="279"/>
    </row>
    <row r="54" spans="1:5" x14ac:dyDescent="0.2">
      <c r="A54" s="176" t="s">
        <v>438</v>
      </c>
      <c r="B54" s="177">
        <v>3298</v>
      </c>
      <c r="C54" s="177">
        <v>3298</v>
      </c>
      <c r="D54" s="314"/>
      <c r="E54" s="279"/>
    </row>
    <row r="55" spans="1:5" x14ac:dyDescent="0.2">
      <c r="A55" s="283"/>
      <c r="B55" s="528"/>
      <c r="C55" s="528"/>
      <c r="D55" s="529"/>
      <c r="E55" s="279"/>
    </row>
    <row r="56" spans="1:5" x14ac:dyDescent="0.2">
      <c r="A56" s="67" t="s">
        <v>237</v>
      </c>
      <c r="B56" s="22">
        <f>B17+B10+B28+B40+B22+B52</f>
        <v>131399</v>
      </c>
      <c r="C56" s="22">
        <f>C17+C10+C28+C40+C22+C52</f>
        <v>473652</v>
      </c>
      <c r="D56" s="339">
        <f>D17+D10+D28+D40+D22</f>
        <v>0</v>
      </c>
      <c r="E56" s="582">
        <f>E17+E10+E28+E40+E22</f>
        <v>0</v>
      </c>
    </row>
    <row r="57" spans="1:5" x14ac:dyDescent="0.2">
      <c r="A57" s="286"/>
      <c r="B57" s="77"/>
      <c r="C57" s="77"/>
      <c r="D57" s="340"/>
      <c r="E57" s="280"/>
    </row>
    <row r="58" spans="1:5" x14ac:dyDescent="0.2">
      <c r="A58" s="67" t="s">
        <v>238</v>
      </c>
      <c r="B58" s="22">
        <f>SUM(B59:B60)</f>
        <v>163215</v>
      </c>
      <c r="C58" s="22">
        <f>SUM(C59:C60)</f>
        <v>163215</v>
      </c>
      <c r="D58" s="339">
        <f>D59+D60</f>
        <v>0</v>
      </c>
      <c r="E58" s="327"/>
    </row>
    <row r="59" spans="1:5" ht="25.5" x14ac:dyDescent="0.2">
      <c r="A59" s="116" t="s">
        <v>439</v>
      </c>
      <c r="B59" s="473">
        <f>56+50067+1140</f>
        <v>51263</v>
      </c>
      <c r="C59" s="19">
        <v>51263</v>
      </c>
      <c r="D59" s="338">
        <v>0</v>
      </c>
      <c r="E59" s="279"/>
    </row>
    <row r="60" spans="1:5" ht="25.5" x14ac:dyDescent="0.2">
      <c r="A60" s="116" t="s">
        <v>440</v>
      </c>
      <c r="B60" s="473">
        <f>102583+5934+3435</f>
        <v>111952</v>
      </c>
      <c r="C60" s="19">
        <v>111952</v>
      </c>
      <c r="D60" s="338">
        <v>0</v>
      </c>
      <c r="E60" s="279"/>
    </row>
    <row r="61" spans="1:5" x14ac:dyDescent="0.2">
      <c r="A61" s="287"/>
      <c r="B61" s="79"/>
      <c r="C61" s="79"/>
      <c r="D61" s="341"/>
      <c r="E61" s="279"/>
    </row>
    <row r="62" spans="1:5" x14ac:dyDescent="0.2">
      <c r="A62" s="67" t="s">
        <v>314</v>
      </c>
      <c r="B62" s="22">
        <f>SUM(B58+B56)</f>
        <v>294614</v>
      </c>
      <c r="C62" s="22">
        <f>SUM(C58+C56)</f>
        <v>636867</v>
      </c>
      <c r="D62" s="339">
        <f>D56+D58</f>
        <v>0</v>
      </c>
      <c r="E62" s="281"/>
    </row>
    <row r="63" spans="1:5" x14ac:dyDescent="0.2">
      <c r="A63" s="288"/>
      <c r="B63" s="188"/>
      <c r="C63" s="188"/>
      <c r="D63" s="342"/>
      <c r="E63" s="281"/>
    </row>
    <row r="64" spans="1:5" x14ac:dyDescent="0.2">
      <c r="A64" s="67" t="s">
        <v>231</v>
      </c>
      <c r="B64" s="22">
        <v>114910</v>
      </c>
      <c r="C64" s="22">
        <v>118147</v>
      </c>
      <c r="D64" s="339"/>
      <c r="E64" s="281"/>
    </row>
    <row r="65" spans="1:5" x14ac:dyDescent="0.2">
      <c r="A65" s="67" t="s">
        <v>216</v>
      </c>
      <c r="B65" s="22">
        <v>82787</v>
      </c>
      <c r="C65" s="22">
        <v>83743</v>
      </c>
      <c r="D65" s="339"/>
      <c r="E65" s="281"/>
    </row>
    <row r="66" spans="1:5" x14ac:dyDescent="0.2">
      <c r="A66" s="286"/>
      <c r="B66" s="77"/>
      <c r="C66" s="77"/>
      <c r="D66" s="340"/>
      <c r="E66" s="280"/>
    </row>
    <row r="67" spans="1:5" x14ac:dyDescent="0.2">
      <c r="A67" s="284" t="s">
        <v>315</v>
      </c>
      <c r="B67" s="68">
        <v>90638</v>
      </c>
      <c r="C67" s="68">
        <v>93019</v>
      </c>
      <c r="D67" s="343"/>
      <c r="E67" s="281"/>
    </row>
    <row r="68" spans="1:5" x14ac:dyDescent="0.2">
      <c r="A68" s="289"/>
      <c r="B68" s="81"/>
      <c r="C68" s="81"/>
      <c r="D68" s="344"/>
      <c r="E68" s="280"/>
    </row>
    <row r="69" spans="1:5" ht="13.5" thickBot="1" x14ac:dyDescent="0.25">
      <c r="A69" s="290" t="s">
        <v>239</v>
      </c>
      <c r="B69" s="80">
        <f>B62+B64+B65-B67</f>
        <v>401673</v>
      </c>
      <c r="C69" s="80">
        <f>C62+C64+C65-C67</f>
        <v>745738</v>
      </c>
      <c r="D69" s="345">
        <f>SUM(D62:D67)</f>
        <v>0</v>
      </c>
      <c r="E69" s="328"/>
    </row>
    <row r="70" spans="1:5" x14ac:dyDescent="0.2">
      <c r="C70" s="2"/>
      <c r="D70" s="2"/>
    </row>
    <row r="71" spans="1:5" x14ac:dyDescent="0.2">
      <c r="C71" s="2"/>
      <c r="D71" s="2"/>
    </row>
    <row r="72" spans="1:5" x14ac:dyDescent="0.2">
      <c r="C72" s="2"/>
      <c r="D72" s="2"/>
    </row>
    <row r="73" spans="1:5" x14ac:dyDescent="0.2">
      <c r="C73" s="2"/>
      <c r="D73" s="2"/>
    </row>
    <row r="74" spans="1:5" x14ac:dyDescent="0.2">
      <c r="C74" s="2"/>
      <c r="D74" s="2"/>
    </row>
    <row r="186" spans="5:47" s="16" customFormat="1" x14ac:dyDescent="0.2">
      <c r="E186" s="11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</row>
    <row r="187" spans="5:47" s="49" customFormat="1" x14ac:dyDescent="0.2">
      <c r="E187" s="120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</row>
    <row r="188" spans="5:47" s="21" customFormat="1" x14ac:dyDescent="0.2">
      <c r="E188" s="11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</row>
    <row r="261" spans="1:13" x14ac:dyDescent="0.2">
      <c r="A261"/>
      <c r="B261"/>
      <c r="C261"/>
      <c r="D261"/>
      <c r="E261" s="121"/>
      <c r="F261"/>
      <c r="G261"/>
      <c r="H261"/>
      <c r="I261"/>
      <c r="J261"/>
      <c r="K261"/>
      <c r="L261"/>
      <c r="M261"/>
    </row>
    <row r="262" spans="1:13" x14ac:dyDescent="0.2">
      <c r="A262"/>
      <c r="B262"/>
      <c r="C262"/>
      <c r="D262"/>
      <c r="E262" s="121"/>
      <c r="F262"/>
      <c r="G262"/>
      <c r="H262"/>
      <c r="I262"/>
      <c r="J262"/>
      <c r="K262"/>
      <c r="L262"/>
      <c r="M262"/>
    </row>
    <row r="263" spans="1:13" x14ac:dyDescent="0.2">
      <c r="A263"/>
      <c r="B263"/>
      <c r="C263"/>
      <c r="D263"/>
      <c r="E263" s="121"/>
      <c r="F263"/>
      <c r="G263"/>
      <c r="H263"/>
      <c r="I263"/>
      <c r="J263" t="s">
        <v>29</v>
      </c>
      <c r="K263"/>
      <c r="L263"/>
      <c r="M263"/>
    </row>
    <row r="264" spans="1:13" x14ac:dyDescent="0.2">
      <c r="A264"/>
      <c r="B264"/>
      <c r="C264"/>
      <c r="D264"/>
      <c r="E264" s="121"/>
      <c r="F264"/>
      <c r="G264"/>
      <c r="H264"/>
      <c r="I264"/>
      <c r="J264" s="663"/>
      <c r="K264" s="664"/>
      <c r="L264"/>
      <c r="M264"/>
    </row>
    <row r="265" spans="1:13" x14ac:dyDescent="0.2">
      <c r="A265"/>
      <c r="B265"/>
      <c r="C265"/>
      <c r="D265"/>
      <c r="E265" s="121"/>
      <c r="F265"/>
      <c r="G265"/>
      <c r="H265"/>
      <c r="I265"/>
      <c r="J265"/>
      <c r="K265"/>
      <c r="L265"/>
      <c r="M265"/>
    </row>
    <row r="266" spans="1:13" ht="15" x14ac:dyDescent="0.25">
      <c r="A266"/>
      <c r="B266"/>
      <c r="C266"/>
      <c r="D266" s="51"/>
      <c r="E266" s="122"/>
      <c r="F266" s="51"/>
      <c r="G266" s="51"/>
      <c r="H266" s="51"/>
      <c r="I266" s="51"/>
      <c r="J266" s="51"/>
      <c r="K266"/>
      <c r="L266"/>
      <c r="M266"/>
    </row>
    <row r="267" spans="1:13" ht="15" x14ac:dyDescent="0.25">
      <c r="A267"/>
      <c r="B267"/>
      <c r="C267"/>
      <c r="D267" s="51"/>
      <c r="E267" s="122"/>
      <c r="F267" s="51"/>
      <c r="G267" s="51"/>
      <c r="H267" s="51"/>
      <c r="I267" s="51"/>
      <c r="J267" s="51"/>
      <c r="K267"/>
      <c r="L267"/>
      <c r="M267"/>
    </row>
    <row r="268" spans="1:13" x14ac:dyDescent="0.2">
      <c r="A268"/>
      <c r="B268"/>
      <c r="C268"/>
      <c r="D268"/>
      <c r="E268" s="121"/>
      <c r="F268"/>
      <c r="G268"/>
      <c r="H268"/>
      <c r="I268"/>
      <c r="J268"/>
      <c r="K268"/>
      <c r="L268"/>
      <c r="M268"/>
    </row>
    <row r="269" spans="1:13" ht="13.5" customHeight="1" x14ac:dyDescent="0.2">
      <c r="A269"/>
      <c r="B269"/>
      <c r="C269"/>
      <c r="D269"/>
      <c r="E269" s="121"/>
      <c r="F269" s="665"/>
      <c r="G269" s="664"/>
      <c r="H269" s="664"/>
      <c r="I269" s="664"/>
      <c r="J269"/>
      <c r="K269"/>
      <c r="L269"/>
      <c r="M269"/>
    </row>
    <row r="270" spans="1:13" ht="13.5" customHeight="1" x14ac:dyDescent="0.2">
      <c r="A270" s="52"/>
      <c r="B270" s="52"/>
      <c r="C270" s="52"/>
      <c r="D270"/>
      <c r="E270" s="121"/>
      <c r="F270"/>
      <c r="G270"/>
      <c r="H270"/>
      <c r="I270"/>
      <c r="J270"/>
      <c r="K270"/>
      <c r="L270"/>
      <c r="M270"/>
    </row>
    <row r="271" spans="1:13" ht="13.5" customHeight="1" x14ac:dyDescent="0.2">
      <c r="A271" s="52"/>
      <c r="B271" s="52"/>
      <c r="C271" s="52"/>
      <c r="D271"/>
      <c r="E271" s="121"/>
      <c r="F271"/>
      <c r="G271"/>
      <c r="H271"/>
      <c r="I271"/>
      <c r="J271"/>
      <c r="K271"/>
      <c r="L271"/>
      <c r="M271"/>
    </row>
    <row r="272" spans="1:13" ht="13.5" customHeight="1" x14ac:dyDescent="0.2">
      <c r="A272"/>
      <c r="B272"/>
      <c r="C272"/>
      <c r="D272"/>
      <c r="E272" s="121"/>
      <c r="F272"/>
      <c r="G272"/>
      <c r="H272"/>
      <c r="I272"/>
      <c r="J272"/>
      <c r="K272"/>
      <c r="L272"/>
      <c r="M272"/>
    </row>
    <row r="273" spans="1:4" x14ac:dyDescent="0.2">
      <c r="A273" s="37"/>
      <c r="B273" s="34"/>
      <c r="C273" s="34"/>
      <c r="D273" s="33"/>
    </row>
    <row r="274" spans="1:4" x14ac:dyDescent="0.2">
      <c r="A274" s="37"/>
      <c r="B274" s="34"/>
      <c r="C274" s="33"/>
      <c r="D274" s="33"/>
    </row>
    <row r="275" spans="1:4" x14ac:dyDescent="0.2">
      <c r="A275" s="37"/>
      <c r="B275" s="34"/>
      <c r="C275" s="33"/>
      <c r="D275" s="33"/>
    </row>
    <row r="276" spans="1:4" x14ac:dyDescent="0.2">
      <c r="A276" s="33"/>
      <c r="B276" s="34"/>
      <c r="C276" s="33"/>
      <c r="D276" s="33"/>
    </row>
    <row r="277" spans="1:4" x14ac:dyDescent="0.2">
      <c r="A277" s="37"/>
      <c r="B277" s="34"/>
      <c r="C277" s="33"/>
      <c r="D277" s="33"/>
    </row>
    <row r="278" spans="1:4" x14ac:dyDescent="0.2">
      <c r="A278" s="33"/>
      <c r="B278" s="34"/>
      <c r="C278" s="34"/>
      <c r="D278" s="33"/>
    </row>
    <row r="279" spans="1:4" x14ac:dyDescent="0.2">
      <c r="A279" s="33"/>
      <c r="B279" s="34"/>
      <c r="C279" s="33"/>
      <c r="D279" s="33"/>
    </row>
    <row r="280" spans="1:4" x14ac:dyDescent="0.2">
      <c r="A280" s="33"/>
      <c r="B280" s="34"/>
      <c r="C280" s="34"/>
      <c r="D280" s="33"/>
    </row>
    <row r="281" spans="1:4" x14ac:dyDescent="0.2">
      <c r="A281" s="33"/>
      <c r="B281" s="34"/>
      <c r="C281" s="33"/>
      <c r="D281" s="33"/>
    </row>
    <row r="282" spans="1:4" x14ac:dyDescent="0.2">
      <c r="A282" s="33"/>
      <c r="B282" s="34"/>
      <c r="C282" s="33"/>
      <c r="D282" s="33"/>
    </row>
    <row r="283" spans="1:4" x14ac:dyDescent="0.2">
      <c r="A283" s="33"/>
      <c r="B283" s="34"/>
      <c r="C283" s="34"/>
      <c r="D283" s="33"/>
    </row>
    <row r="284" spans="1:4" x14ac:dyDescent="0.2">
      <c r="A284" s="33"/>
      <c r="B284" s="34"/>
      <c r="C284" s="33"/>
      <c r="D284" s="33"/>
    </row>
    <row r="285" spans="1:4" x14ac:dyDescent="0.2">
      <c r="A285" s="37"/>
      <c r="B285" s="34"/>
      <c r="C285" s="33"/>
      <c r="D285" s="33"/>
    </row>
    <row r="286" spans="1:4" x14ac:dyDescent="0.2">
      <c r="A286" s="37"/>
      <c r="B286" s="34"/>
      <c r="C286" s="33"/>
      <c r="D286" s="33"/>
    </row>
    <row r="287" spans="1:4" x14ac:dyDescent="0.2">
      <c r="A287" s="37"/>
      <c r="B287" s="34"/>
      <c r="C287" s="33"/>
      <c r="D287" s="33"/>
    </row>
    <row r="288" spans="1:4" x14ac:dyDescent="0.2">
      <c r="A288" s="33"/>
      <c r="B288" s="34"/>
      <c r="C288" s="33"/>
      <c r="D288" s="33"/>
    </row>
    <row r="289" spans="1:4" x14ac:dyDescent="0.2">
      <c r="A289" s="37"/>
      <c r="B289" s="34"/>
      <c r="C289" s="33"/>
      <c r="D289" s="33"/>
    </row>
    <row r="290" spans="1:4" x14ac:dyDescent="0.2">
      <c r="A290" s="33"/>
      <c r="B290" s="34"/>
      <c r="C290" s="33"/>
      <c r="D290" s="33"/>
    </row>
    <row r="291" spans="1:4" x14ac:dyDescent="0.2">
      <c r="A291" s="37"/>
      <c r="B291" s="34"/>
      <c r="C291" s="33"/>
      <c r="D291" s="33"/>
    </row>
    <row r="292" spans="1:4" x14ac:dyDescent="0.2">
      <c r="A292" s="33"/>
      <c r="B292" s="34"/>
      <c r="C292" s="33"/>
      <c r="D292" s="33"/>
    </row>
    <row r="293" spans="1:4" x14ac:dyDescent="0.2">
      <c r="A293" s="33"/>
      <c r="B293" s="34"/>
      <c r="C293" s="33"/>
      <c r="D293" s="33"/>
    </row>
    <row r="294" spans="1:4" x14ac:dyDescent="0.2">
      <c r="A294" s="37"/>
      <c r="B294" s="34"/>
      <c r="C294" s="34"/>
      <c r="D294" s="33"/>
    </row>
    <row r="295" spans="1:4" x14ac:dyDescent="0.2">
      <c r="A295" s="37"/>
      <c r="B295" s="34"/>
      <c r="C295" s="34"/>
      <c r="D295" s="33"/>
    </row>
    <row r="296" spans="1:4" x14ac:dyDescent="0.2">
      <c r="A296" s="37"/>
      <c r="B296" s="34"/>
      <c r="C296" s="34"/>
      <c r="D296" s="33"/>
    </row>
    <row r="297" spans="1:4" x14ac:dyDescent="0.2">
      <c r="A297" s="37"/>
      <c r="B297" s="34"/>
      <c r="C297" s="34"/>
      <c r="D297" s="33"/>
    </row>
    <row r="298" spans="1:4" x14ac:dyDescent="0.2">
      <c r="A298" s="37"/>
      <c r="B298" s="34"/>
      <c r="C298" s="34"/>
      <c r="D298" s="33"/>
    </row>
    <row r="299" spans="1:4" x14ac:dyDescent="0.2">
      <c r="A299" s="35"/>
      <c r="B299" s="34"/>
      <c r="C299" s="33"/>
      <c r="D299" s="33"/>
    </row>
    <row r="300" spans="1:4" x14ac:dyDescent="0.2">
      <c r="A300" s="33"/>
      <c r="B300" s="36"/>
      <c r="C300" s="36"/>
      <c r="D300" s="36"/>
    </row>
    <row r="301" spans="1:4" x14ac:dyDescent="0.2">
      <c r="A301" s="33"/>
      <c r="B301" s="34"/>
      <c r="C301" s="33"/>
      <c r="D301" s="33"/>
    </row>
    <row r="302" spans="1:4" x14ac:dyDescent="0.2">
      <c r="A302" s="33"/>
      <c r="B302" s="34"/>
      <c r="C302" s="33"/>
      <c r="D302" s="33"/>
    </row>
    <row r="303" spans="1:4" x14ac:dyDescent="0.2">
      <c r="A303" s="33"/>
      <c r="B303" s="34"/>
      <c r="C303" s="33"/>
      <c r="D303" s="33"/>
    </row>
    <row r="304" spans="1:4" x14ac:dyDescent="0.2">
      <c r="A304" s="33"/>
      <c r="B304" s="34"/>
      <c r="C304" s="33"/>
      <c r="D304" s="33"/>
    </row>
    <row r="305" spans="1:4" x14ac:dyDescent="0.2">
      <c r="A305" s="33"/>
      <c r="B305" s="34"/>
      <c r="C305" s="33"/>
      <c r="D305" s="33"/>
    </row>
    <row r="306" spans="1:4" x14ac:dyDescent="0.2">
      <c r="A306" s="33"/>
      <c r="B306" s="34"/>
      <c r="C306" s="33"/>
      <c r="D306" s="33"/>
    </row>
    <row r="307" spans="1:4" x14ac:dyDescent="0.2">
      <c r="A307" s="33"/>
      <c r="B307" s="34"/>
      <c r="C307" s="33"/>
      <c r="D307" s="33"/>
    </row>
    <row r="308" spans="1:4" x14ac:dyDescent="0.2">
      <c r="A308" s="33"/>
      <c r="B308" s="34"/>
      <c r="C308" s="33"/>
      <c r="D308" s="33"/>
    </row>
    <row r="309" spans="1:4" x14ac:dyDescent="0.2">
      <c r="A309" s="33"/>
      <c r="B309" s="34"/>
      <c r="C309" s="33"/>
      <c r="D309" s="33"/>
    </row>
    <row r="310" spans="1:4" x14ac:dyDescent="0.2">
      <c r="A310" s="33"/>
      <c r="B310" s="34"/>
      <c r="C310" s="33"/>
      <c r="D310" s="33"/>
    </row>
    <row r="311" spans="1:4" x14ac:dyDescent="0.2">
      <c r="A311" s="33"/>
      <c r="B311" s="34"/>
      <c r="C311" s="33"/>
      <c r="D311" s="33"/>
    </row>
    <row r="312" spans="1:4" x14ac:dyDescent="0.2">
      <c r="A312" s="33"/>
      <c r="B312" s="34"/>
      <c r="C312" s="33"/>
      <c r="D312" s="33"/>
    </row>
    <row r="313" spans="1:4" x14ac:dyDescent="0.2">
      <c r="A313" s="35"/>
      <c r="B313" s="34"/>
      <c r="C313" s="33"/>
      <c r="D313" s="33"/>
    </row>
    <row r="314" spans="1:4" x14ac:dyDescent="0.2">
      <c r="A314" s="35"/>
      <c r="B314" s="36"/>
      <c r="C314" s="35"/>
      <c r="D314" s="33"/>
    </row>
    <row r="315" spans="1:4" x14ac:dyDescent="0.2">
      <c r="A315" s="33"/>
      <c r="B315" s="36"/>
      <c r="C315" s="35"/>
      <c r="D315" s="33"/>
    </row>
    <row r="316" spans="1:4" x14ac:dyDescent="0.2">
      <c r="A316" s="33"/>
      <c r="B316" s="34"/>
      <c r="C316" s="33"/>
      <c r="D316" s="33"/>
    </row>
    <row r="317" spans="1:4" x14ac:dyDescent="0.2">
      <c r="A317" s="33"/>
      <c r="B317" s="34"/>
      <c r="C317" s="33"/>
      <c r="D317" s="33"/>
    </row>
    <row r="318" spans="1:4" x14ac:dyDescent="0.2">
      <c r="A318" s="35"/>
      <c r="B318" s="34"/>
      <c r="C318" s="33"/>
      <c r="D318" s="33"/>
    </row>
    <row r="319" spans="1:4" x14ac:dyDescent="0.2">
      <c r="A319" s="35"/>
      <c r="B319" s="36"/>
      <c r="C319" s="35"/>
      <c r="D319" s="35"/>
    </row>
    <row r="320" spans="1:4" x14ac:dyDescent="0.2">
      <c r="A320" s="35"/>
      <c r="B320" s="36"/>
      <c r="C320" s="35"/>
      <c r="D320" s="35"/>
    </row>
    <row r="321" spans="1:4" x14ac:dyDescent="0.2">
      <c r="A321" s="35"/>
      <c r="B321" s="34"/>
      <c r="C321" s="33"/>
      <c r="D321" s="33"/>
    </row>
    <row r="322" spans="1:4" x14ac:dyDescent="0.2">
      <c r="A322" s="35"/>
      <c r="B322" s="34"/>
      <c r="C322" s="33"/>
      <c r="D322" s="33"/>
    </row>
    <row r="323" spans="1:4" x14ac:dyDescent="0.2">
      <c r="A323" s="33"/>
      <c r="B323" s="34"/>
      <c r="C323" s="33"/>
      <c r="D323" s="33"/>
    </row>
    <row r="324" spans="1:4" x14ac:dyDescent="0.2">
      <c r="A324" s="35"/>
      <c r="B324" s="34"/>
      <c r="C324" s="33"/>
      <c r="D324" s="33"/>
    </row>
    <row r="325" spans="1:4" x14ac:dyDescent="0.2">
      <c r="A325" s="33"/>
      <c r="B325" s="36"/>
      <c r="C325" s="35"/>
      <c r="D325" s="35"/>
    </row>
    <row r="326" spans="1:4" x14ac:dyDescent="0.2">
      <c r="A326" s="33"/>
      <c r="B326" s="34"/>
      <c r="C326" s="33"/>
      <c r="D326" s="33"/>
    </row>
    <row r="327" spans="1:4" x14ac:dyDescent="0.2">
      <c r="A327" s="37"/>
      <c r="B327" s="34"/>
      <c r="C327" s="34"/>
      <c r="D327" s="33"/>
    </row>
    <row r="328" spans="1:4" x14ac:dyDescent="0.2">
      <c r="A328" s="37"/>
      <c r="B328" s="34"/>
      <c r="C328" s="34"/>
      <c r="D328" s="34"/>
    </row>
    <row r="329" spans="1:4" x14ac:dyDescent="0.2">
      <c r="A329" s="37"/>
      <c r="B329" s="34"/>
      <c r="C329" s="33"/>
      <c r="D329" s="33"/>
    </row>
    <row r="330" spans="1:4" x14ac:dyDescent="0.2">
      <c r="A330" s="37"/>
      <c r="B330" s="34"/>
      <c r="C330" s="33"/>
      <c r="D330" s="33"/>
    </row>
    <row r="331" spans="1:4" x14ac:dyDescent="0.2">
      <c r="A331" s="37"/>
      <c r="B331" s="34"/>
      <c r="C331" s="34"/>
      <c r="D331" s="34"/>
    </row>
    <row r="332" spans="1:4" x14ac:dyDescent="0.2">
      <c r="A332" s="33"/>
      <c r="B332" s="34"/>
      <c r="C332" s="33"/>
      <c r="D332" s="33"/>
    </row>
    <row r="333" spans="1:4" x14ac:dyDescent="0.2">
      <c r="A333" s="33"/>
      <c r="B333" s="34"/>
      <c r="C333" s="33"/>
      <c r="D333" s="33"/>
    </row>
    <row r="334" spans="1:4" x14ac:dyDescent="0.2">
      <c r="A334" s="37"/>
      <c r="B334" s="34"/>
      <c r="C334" s="33"/>
      <c r="D334" s="33"/>
    </row>
    <row r="335" spans="1:4" x14ac:dyDescent="0.2">
      <c r="A335" s="37"/>
      <c r="B335" s="34"/>
      <c r="C335" s="34"/>
      <c r="D335" s="34"/>
    </row>
    <row r="336" spans="1:4" x14ac:dyDescent="0.2">
      <c r="A336" s="37"/>
      <c r="B336" s="38"/>
      <c r="C336" s="34"/>
      <c r="D336" s="33"/>
    </row>
    <row r="337" spans="1:4" x14ac:dyDescent="0.2">
      <c r="A337" s="37"/>
      <c r="B337" s="38"/>
      <c r="C337" s="34"/>
      <c r="D337" s="33"/>
    </row>
    <row r="338" spans="1:4" x14ac:dyDescent="0.2">
      <c r="A338" s="37"/>
      <c r="B338" s="38"/>
      <c r="C338" s="34"/>
      <c r="D338" s="33"/>
    </row>
    <row r="339" spans="1:4" x14ac:dyDescent="0.2">
      <c r="A339" s="37"/>
      <c r="B339" s="34"/>
      <c r="C339" s="34"/>
      <c r="D339" s="33"/>
    </row>
    <row r="340" spans="1:4" x14ac:dyDescent="0.2">
      <c r="A340" s="37"/>
      <c r="B340" s="34"/>
      <c r="C340" s="34"/>
      <c r="D340" s="34"/>
    </row>
    <row r="341" spans="1:4" x14ac:dyDescent="0.2">
      <c r="A341" s="37"/>
      <c r="B341" s="34"/>
      <c r="C341" s="34"/>
      <c r="D341" s="33"/>
    </row>
    <row r="342" spans="1:4" x14ac:dyDescent="0.2">
      <c r="A342" s="33"/>
      <c r="B342" s="34"/>
      <c r="C342" s="34"/>
      <c r="D342" s="33"/>
    </row>
    <row r="343" spans="1:4" x14ac:dyDescent="0.2">
      <c r="A343" s="33"/>
      <c r="B343" s="34"/>
      <c r="C343" s="34"/>
      <c r="D343" s="33"/>
    </row>
    <row r="344" spans="1:4" x14ac:dyDescent="0.2">
      <c r="A344" s="33"/>
      <c r="B344" s="34"/>
      <c r="C344" s="34"/>
      <c r="D344" s="34"/>
    </row>
    <row r="345" spans="1:4" x14ac:dyDescent="0.2">
      <c r="A345" s="33"/>
      <c r="B345" s="34"/>
      <c r="C345" s="33"/>
      <c r="D345" s="33"/>
    </row>
    <row r="346" spans="1:4" x14ac:dyDescent="0.2">
      <c r="A346" s="33"/>
      <c r="B346" s="34"/>
      <c r="C346" s="33"/>
      <c r="D346" s="33"/>
    </row>
    <row r="347" spans="1:4" x14ac:dyDescent="0.2">
      <c r="A347" s="33"/>
      <c r="B347" s="34"/>
      <c r="C347" s="33"/>
      <c r="D347" s="33"/>
    </row>
    <row r="348" spans="1:4" x14ac:dyDescent="0.2">
      <c r="A348" s="37"/>
      <c r="B348" s="34"/>
      <c r="C348" s="33"/>
      <c r="D348" s="33"/>
    </row>
    <row r="349" spans="1:4" x14ac:dyDescent="0.2">
      <c r="A349" s="37"/>
      <c r="B349" s="34"/>
      <c r="C349" s="34"/>
      <c r="D349" s="34"/>
    </row>
    <row r="350" spans="1:4" x14ac:dyDescent="0.2">
      <c r="A350" s="37"/>
      <c r="B350" s="34"/>
      <c r="C350" s="39"/>
      <c r="D350" s="33"/>
    </row>
    <row r="351" spans="1:4" x14ac:dyDescent="0.2">
      <c r="A351" s="33"/>
      <c r="B351" s="34"/>
      <c r="C351" s="34"/>
      <c r="D351" s="33"/>
    </row>
    <row r="352" spans="1:4" x14ac:dyDescent="0.2">
      <c r="A352" s="35"/>
      <c r="B352" s="34"/>
      <c r="C352" s="33"/>
      <c r="D352" s="33"/>
    </row>
    <row r="353" spans="1:4" x14ac:dyDescent="0.2">
      <c r="A353" s="9"/>
      <c r="B353" s="36"/>
      <c r="C353" s="36"/>
      <c r="D353" s="36"/>
    </row>
    <row r="354" spans="1:4" x14ac:dyDescent="0.2">
      <c r="A354" s="9"/>
      <c r="B354" s="8"/>
      <c r="C354" s="9"/>
      <c r="D354" s="9"/>
    </row>
    <row r="355" spans="1:4" x14ac:dyDescent="0.2">
      <c r="A355" s="9"/>
      <c r="B355" s="8"/>
      <c r="C355" s="9"/>
      <c r="D355" s="9"/>
    </row>
    <row r="356" spans="1:4" x14ac:dyDescent="0.2">
      <c r="A356" s="9"/>
      <c r="B356" s="8"/>
      <c r="C356" s="9"/>
      <c r="D356" s="9"/>
    </row>
    <row r="357" spans="1:4" x14ac:dyDescent="0.2">
      <c r="A357" s="9"/>
      <c r="B357" s="8"/>
      <c r="C357" s="9"/>
      <c r="D357" s="9"/>
    </row>
    <row r="358" spans="1:4" x14ac:dyDescent="0.2">
      <c r="A358" s="9"/>
      <c r="B358" s="8"/>
      <c r="C358" s="9"/>
      <c r="D358" s="9"/>
    </row>
    <row r="359" spans="1:4" x14ac:dyDescent="0.2">
      <c r="A359" s="9"/>
      <c r="B359" s="8"/>
      <c r="C359" s="9"/>
      <c r="D359" s="9"/>
    </row>
    <row r="360" spans="1:4" x14ac:dyDescent="0.2">
      <c r="A360" s="9"/>
      <c r="B360" s="8"/>
      <c r="C360" s="9"/>
      <c r="D360" s="9"/>
    </row>
    <row r="361" spans="1:4" x14ac:dyDescent="0.2">
      <c r="A361" s="9"/>
      <c r="B361" s="8"/>
      <c r="C361" s="9"/>
      <c r="D361" s="9"/>
    </row>
    <row r="362" spans="1:4" x14ac:dyDescent="0.2">
      <c r="A362" s="9"/>
      <c r="B362" s="8"/>
      <c r="C362" s="9"/>
      <c r="D362" s="9"/>
    </row>
    <row r="363" spans="1:4" x14ac:dyDescent="0.2">
      <c r="A363" s="9"/>
      <c r="B363" s="8"/>
      <c r="C363" s="9"/>
      <c r="D363" s="9"/>
    </row>
    <row r="364" spans="1:4" x14ac:dyDescent="0.2">
      <c r="A364" s="9"/>
      <c r="B364" s="8"/>
      <c r="C364" s="9"/>
      <c r="D364" s="9"/>
    </row>
    <row r="365" spans="1:4" x14ac:dyDescent="0.2">
      <c r="A365" s="9"/>
      <c r="B365" s="8"/>
      <c r="C365" s="9"/>
      <c r="D365" s="9"/>
    </row>
    <row r="366" spans="1:4" x14ac:dyDescent="0.2">
      <c r="A366" s="9"/>
      <c r="B366" s="8"/>
      <c r="C366" s="9"/>
      <c r="D366" s="9"/>
    </row>
    <row r="367" spans="1:4" x14ac:dyDescent="0.2">
      <c r="A367" s="9"/>
      <c r="B367" s="8"/>
      <c r="C367" s="9"/>
      <c r="D367" s="9"/>
    </row>
    <row r="368" spans="1:4" x14ac:dyDescent="0.2">
      <c r="A368" s="9"/>
      <c r="B368" s="8"/>
      <c r="C368" s="9"/>
      <c r="D368" s="9"/>
    </row>
    <row r="369" spans="1:4" x14ac:dyDescent="0.2">
      <c r="A369" s="9"/>
      <c r="B369" s="8"/>
      <c r="C369" s="9"/>
      <c r="D369" s="9"/>
    </row>
    <row r="370" spans="1:4" x14ac:dyDescent="0.2">
      <c r="A370" s="9"/>
      <c r="B370" s="8"/>
      <c r="C370" s="9"/>
      <c r="D370" s="9"/>
    </row>
    <row r="371" spans="1:4" x14ac:dyDescent="0.2">
      <c r="A371" s="9"/>
      <c r="B371" s="8"/>
      <c r="C371" s="9"/>
      <c r="D371" s="9"/>
    </row>
    <row r="372" spans="1:4" x14ac:dyDescent="0.2">
      <c r="A372" s="9"/>
      <c r="B372" s="8"/>
      <c r="C372" s="9"/>
      <c r="D372" s="9"/>
    </row>
    <row r="373" spans="1:4" x14ac:dyDescent="0.2">
      <c r="A373" s="9"/>
      <c r="B373" s="8"/>
      <c r="C373" s="9"/>
      <c r="D373" s="9"/>
    </row>
    <row r="374" spans="1:4" x14ac:dyDescent="0.2">
      <c r="A374" s="9"/>
      <c r="B374" s="8"/>
      <c r="C374" s="9"/>
      <c r="D374" s="9"/>
    </row>
    <row r="375" spans="1:4" x14ac:dyDescent="0.2">
      <c r="A375" s="9"/>
      <c r="B375" s="8"/>
      <c r="C375" s="9"/>
      <c r="D375" s="9"/>
    </row>
    <row r="376" spans="1:4" x14ac:dyDescent="0.2">
      <c r="A376" s="9"/>
      <c r="B376" s="8"/>
      <c r="C376" s="9"/>
      <c r="D376" s="9"/>
    </row>
    <row r="377" spans="1:4" x14ac:dyDescent="0.2">
      <c r="A377" s="9"/>
      <c r="B377" s="8"/>
      <c r="C377" s="9"/>
      <c r="D377" s="9"/>
    </row>
    <row r="378" spans="1:4" x14ac:dyDescent="0.2">
      <c r="A378" s="9"/>
      <c r="B378" s="8"/>
      <c r="C378" s="9"/>
      <c r="D378" s="9"/>
    </row>
    <row r="379" spans="1:4" x14ac:dyDescent="0.2">
      <c r="A379" s="9"/>
      <c r="B379" s="8"/>
      <c r="C379" s="9"/>
      <c r="D379" s="9"/>
    </row>
    <row r="380" spans="1:4" x14ac:dyDescent="0.2">
      <c r="A380" s="9"/>
      <c r="B380" s="8"/>
      <c r="C380" s="9"/>
      <c r="D380" s="9"/>
    </row>
    <row r="381" spans="1:4" x14ac:dyDescent="0.2">
      <c r="A381" s="9"/>
      <c r="B381" s="8"/>
      <c r="C381" s="9"/>
      <c r="D381" s="9"/>
    </row>
    <row r="382" spans="1:4" x14ac:dyDescent="0.2">
      <c r="A382" s="9"/>
      <c r="B382" s="8"/>
      <c r="C382" s="9"/>
      <c r="D382" s="9"/>
    </row>
    <row r="383" spans="1:4" x14ac:dyDescent="0.2">
      <c r="A383" s="9"/>
      <c r="B383" s="8"/>
      <c r="C383" s="9"/>
      <c r="D383" s="9"/>
    </row>
    <row r="384" spans="1:4" x14ac:dyDescent="0.2">
      <c r="A384" s="9"/>
      <c r="B384" s="8"/>
      <c r="C384" s="9"/>
      <c r="D384" s="9"/>
    </row>
    <row r="385" spans="1:4" x14ac:dyDescent="0.2">
      <c r="A385" s="9"/>
      <c r="B385" s="8"/>
      <c r="C385" s="9"/>
      <c r="D385" s="9"/>
    </row>
    <row r="386" spans="1:4" x14ac:dyDescent="0.2">
      <c r="A386" s="9"/>
      <c r="B386" s="8"/>
      <c r="C386" s="9"/>
      <c r="D386" s="9"/>
    </row>
    <row r="387" spans="1:4" x14ac:dyDescent="0.2">
      <c r="A387" s="9"/>
      <c r="B387" s="8"/>
      <c r="C387" s="9"/>
      <c r="D387" s="9"/>
    </row>
    <row r="388" spans="1:4" x14ac:dyDescent="0.2">
      <c r="A388" s="9"/>
      <c r="B388" s="8"/>
      <c r="C388" s="9"/>
      <c r="D388" s="9"/>
    </row>
    <row r="389" spans="1:4" x14ac:dyDescent="0.2">
      <c r="A389" s="9"/>
      <c r="B389" s="8"/>
      <c r="C389" s="9"/>
      <c r="D389" s="9"/>
    </row>
    <row r="390" spans="1:4" x14ac:dyDescent="0.2">
      <c r="A390" s="9"/>
      <c r="B390" s="8"/>
      <c r="C390" s="9"/>
      <c r="D390" s="9"/>
    </row>
    <row r="391" spans="1:4" x14ac:dyDescent="0.2">
      <c r="A391" s="9"/>
      <c r="B391" s="8"/>
      <c r="C391" s="9"/>
      <c r="D391" s="9"/>
    </row>
    <row r="392" spans="1:4" x14ac:dyDescent="0.2">
      <c r="A392" s="9"/>
      <c r="B392" s="8"/>
      <c r="C392" s="9"/>
      <c r="D392" s="9"/>
    </row>
    <row r="393" spans="1:4" x14ac:dyDescent="0.2">
      <c r="A393" s="9"/>
      <c r="B393" s="8"/>
      <c r="C393" s="9"/>
      <c r="D393" s="9"/>
    </row>
    <row r="394" spans="1:4" x14ac:dyDescent="0.2">
      <c r="A394" s="9"/>
      <c r="B394" s="8"/>
      <c r="C394" s="9"/>
      <c r="D394" s="9"/>
    </row>
    <row r="395" spans="1:4" x14ac:dyDescent="0.2">
      <c r="B395" s="8"/>
      <c r="C395" s="9"/>
      <c r="D395" s="9"/>
    </row>
  </sheetData>
  <mergeCells count="6">
    <mergeCell ref="J264:K264"/>
    <mergeCell ref="F269:I269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2" orientation="portrait" r:id="rId1"/>
  <headerFooter alignWithMargins="0"/>
  <rowBreaks count="5" manualBreakCount="5">
    <brk id="73" max="4" man="1"/>
    <brk id="134" max="16383" man="1"/>
    <brk id="159" max="16383" man="1"/>
    <brk id="204" max="16383" man="1"/>
    <brk id="26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56"/>
  <sheetViews>
    <sheetView view="pageBreakPreview" topLeftCell="A13" zoomScaleSheetLayoutView="100" workbookViewId="0">
      <selection activeCell="C40" sqref="C40"/>
    </sheetView>
  </sheetViews>
  <sheetFormatPr defaultRowHeight="12.75" x14ac:dyDescent="0.2"/>
  <cols>
    <col min="1" max="1" width="51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x14ac:dyDescent="0.2">
      <c r="A1" s="666" t="s">
        <v>358</v>
      </c>
      <c r="B1" s="667"/>
      <c r="C1" s="667"/>
      <c r="D1" s="667"/>
    </row>
    <row r="2" spans="1:5" x14ac:dyDescent="0.2">
      <c r="A2" s="678" t="s">
        <v>495</v>
      </c>
      <c r="B2" s="660"/>
      <c r="C2" s="660"/>
      <c r="D2" s="660"/>
    </row>
    <row r="3" spans="1:5" ht="29.25" customHeight="1" x14ac:dyDescent="0.2">
      <c r="A3" s="679" t="s">
        <v>490</v>
      </c>
      <c r="B3" s="680"/>
      <c r="C3" s="679"/>
      <c r="D3" s="679"/>
    </row>
    <row r="4" spans="1:5" x14ac:dyDescent="0.2">
      <c r="A4" s="1"/>
      <c r="B4" s="2"/>
      <c r="C4" s="681" t="s">
        <v>177</v>
      </c>
      <c r="D4" s="681"/>
    </row>
    <row r="5" spans="1:5" ht="13.5" thickBot="1" x14ac:dyDescent="0.25">
      <c r="A5" s="1"/>
      <c r="B5" s="2"/>
      <c r="C5" s="677" t="s">
        <v>306</v>
      </c>
      <c r="D5" s="677"/>
    </row>
    <row r="6" spans="1:5" ht="13.5" thickBot="1" x14ac:dyDescent="0.25">
      <c r="A6" s="672" t="s">
        <v>50</v>
      </c>
      <c r="B6" s="673"/>
      <c r="C6" s="673"/>
      <c r="D6" s="673"/>
      <c r="E6" s="674"/>
    </row>
    <row r="7" spans="1:5" x14ac:dyDescent="0.2">
      <c r="A7" s="11" t="s">
        <v>16</v>
      </c>
      <c r="B7" s="72" t="s">
        <v>12</v>
      </c>
      <c r="C7" s="73"/>
      <c r="D7" s="349" t="s">
        <v>13</v>
      </c>
      <c r="E7" s="675" t="s">
        <v>49</v>
      </c>
    </row>
    <row r="8" spans="1:5" ht="13.5" thickBot="1" x14ac:dyDescent="0.25">
      <c r="A8" s="14"/>
      <c r="B8" s="18" t="s">
        <v>26</v>
      </c>
      <c r="C8" s="15" t="s">
        <v>14</v>
      </c>
      <c r="D8" s="350"/>
      <c r="E8" s="676"/>
    </row>
    <row r="9" spans="1:5" s="260" customFormat="1" x14ac:dyDescent="0.2">
      <c r="A9" s="291" t="s">
        <v>406</v>
      </c>
      <c r="B9" s="485">
        <f>SUM(B10:B12)</f>
        <v>49836</v>
      </c>
      <c r="C9" s="259">
        <f>SUM(C10:C12)</f>
        <v>65818</v>
      </c>
      <c r="D9" s="351"/>
      <c r="E9" s="346"/>
    </row>
    <row r="10" spans="1:5" x14ac:dyDescent="0.2">
      <c r="A10" s="40" t="s">
        <v>441</v>
      </c>
      <c r="B10" s="177">
        <v>18739</v>
      </c>
      <c r="C10" s="462">
        <v>23823</v>
      </c>
      <c r="D10" s="352"/>
      <c r="E10" s="292"/>
    </row>
    <row r="11" spans="1:5" x14ac:dyDescent="0.2">
      <c r="A11" s="40" t="s">
        <v>442</v>
      </c>
      <c r="B11" s="483">
        <v>3658</v>
      </c>
      <c r="C11" s="462">
        <v>4119</v>
      </c>
      <c r="D11" s="26"/>
      <c r="E11" s="292"/>
    </row>
    <row r="12" spans="1:5" x14ac:dyDescent="0.2">
      <c r="A12" s="116" t="s">
        <v>443</v>
      </c>
      <c r="B12" s="484">
        <v>27439</v>
      </c>
      <c r="C12" s="462">
        <v>37876</v>
      </c>
      <c r="D12" s="526"/>
      <c r="E12" s="292"/>
    </row>
    <row r="13" spans="1:5" x14ac:dyDescent="0.2">
      <c r="A13" s="372"/>
      <c r="B13" s="373"/>
      <c r="C13" s="374"/>
      <c r="D13" s="375"/>
      <c r="E13" s="292"/>
    </row>
    <row r="14" spans="1:5" s="262" customFormat="1" x14ac:dyDescent="0.2">
      <c r="A14" s="293" t="s">
        <v>18</v>
      </c>
      <c r="B14" s="443">
        <v>600</v>
      </c>
      <c r="C14" s="261">
        <v>600</v>
      </c>
      <c r="D14" s="354"/>
      <c r="E14" s="347"/>
    </row>
    <row r="15" spans="1:5" s="262" customFormat="1" x14ac:dyDescent="0.2">
      <c r="A15" s="293" t="s">
        <v>19</v>
      </c>
      <c r="B15" s="443">
        <v>108076</v>
      </c>
      <c r="C15" s="628">
        <v>437909</v>
      </c>
      <c r="D15" s="261"/>
      <c r="E15" s="347"/>
    </row>
    <row r="16" spans="1:5" s="262" customFormat="1" x14ac:dyDescent="0.2">
      <c r="A16" s="293" t="s">
        <v>404</v>
      </c>
      <c r="B16" s="261">
        <v>5635</v>
      </c>
      <c r="C16" s="261">
        <v>0</v>
      </c>
      <c r="D16" s="354"/>
      <c r="E16" s="347"/>
    </row>
    <row r="17" spans="1:5" x14ac:dyDescent="0.2">
      <c r="A17" s="294"/>
      <c r="B17" s="188"/>
      <c r="C17" s="74"/>
      <c r="D17" s="355"/>
      <c r="E17" s="295"/>
    </row>
    <row r="18" spans="1:5" s="264" customFormat="1" x14ac:dyDescent="0.2">
      <c r="A18" s="296" t="s">
        <v>303</v>
      </c>
      <c r="B18" s="468">
        <f>B19+B27</f>
        <v>10297</v>
      </c>
      <c r="C18" s="263">
        <f>C19+C27+C28</f>
        <v>10592</v>
      </c>
      <c r="D18" s="356"/>
      <c r="E18" s="347"/>
    </row>
    <row r="19" spans="1:5" s="52" customFormat="1" x14ac:dyDescent="0.2">
      <c r="A19" s="41" t="s">
        <v>444</v>
      </c>
      <c r="B19" s="422">
        <f>SUM(B20:B26)</f>
        <v>10147</v>
      </c>
      <c r="C19" s="422">
        <f>SUM(C20:C26)</f>
        <v>10147</v>
      </c>
      <c r="D19" s="156"/>
      <c r="E19" s="292"/>
    </row>
    <row r="20" spans="1:5" x14ac:dyDescent="0.2">
      <c r="A20" s="40" t="s">
        <v>296</v>
      </c>
      <c r="B20" s="421">
        <v>192</v>
      </c>
      <c r="C20" s="28">
        <v>192</v>
      </c>
      <c r="D20" s="352"/>
      <c r="E20" s="292"/>
    </row>
    <row r="21" spans="1:5" x14ac:dyDescent="0.2">
      <c r="A21" s="40" t="s">
        <v>387</v>
      </c>
      <c r="B21" s="421">
        <v>65</v>
      </c>
      <c r="C21" s="28">
        <v>65</v>
      </c>
      <c r="D21" s="352"/>
      <c r="E21" s="292"/>
    </row>
    <row r="22" spans="1:5" x14ac:dyDescent="0.2">
      <c r="A22" s="40" t="s">
        <v>242</v>
      </c>
      <c r="B22" s="421">
        <v>297</v>
      </c>
      <c r="C22" s="28">
        <v>297</v>
      </c>
      <c r="D22" s="352"/>
      <c r="E22" s="292"/>
    </row>
    <row r="23" spans="1:5" x14ac:dyDescent="0.2">
      <c r="A23" s="40" t="s">
        <v>233</v>
      </c>
      <c r="B23" s="421">
        <v>9068</v>
      </c>
      <c r="C23" s="28">
        <v>9068</v>
      </c>
      <c r="D23" s="352"/>
      <c r="E23" s="292"/>
    </row>
    <row r="24" spans="1:5" x14ac:dyDescent="0.2">
      <c r="A24" s="40" t="s">
        <v>234</v>
      </c>
      <c r="B24" s="421">
        <v>405</v>
      </c>
      <c r="C24" s="28">
        <v>405</v>
      </c>
      <c r="D24" s="352"/>
      <c r="E24" s="292"/>
    </row>
    <row r="25" spans="1:5" x14ac:dyDescent="0.2">
      <c r="A25" s="40" t="s">
        <v>408</v>
      </c>
      <c r="B25" s="421">
        <v>20</v>
      </c>
      <c r="C25" s="28">
        <v>20</v>
      </c>
      <c r="D25" s="352"/>
      <c r="E25" s="292"/>
    </row>
    <row r="26" spans="1:5" x14ac:dyDescent="0.2">
      <c r="A26" s="40" t="s">
        <v>407</v>
      </c>
      <c r="B26" s="421">
        <v>100</v>
      </c>
      <c r="C26" s="28">
        <v>100</v>
      </c>
      <c r="D26" s="352"/>
      <c r="E26" s="292"/>
    </row>
    <row r="27" spans="1:5" s="52" customFormat="1" x14ac:dyDescent="0.2">
      <c r="A27" s="41" t="s">
        <v>445</v>
      </c>
      <c r="B27" s="181">
        <v>150</v>
      </c>
      <c r="C27" s="42">
        <v>150</v>
      </c>
      <c r="D27" s="357"/>
      <c r="E27" s="292"/>
    </row>
    <row r="28" spans="1:5" s="52" customFormat="1" x14ac:dyDescent="0.2">
      <c r="A28" s="297" t="s">
        <v>480</v>
      </c>
      <c r="B28" s="181">
        <v>0</v>
      </c>
      <c r="C28" s="42">
        <v>295</v>
      </c>
      <c r="D28" s="156"/>
      <c r="E28" s="292"/>
    </row>
    <row r="29" spans="1:5" s="52" customFormat="1" x14ac:dyDescent="0.2">
      <c r="A29" s="297"/>
      <c r="B29" s="187"/>
      <c r="C29" s="76"/>
      <c r="D29" s="358"/>
      <c r="E29" s="292"/>
    </row>
    <row r="30" spans="1:5" s="262" customFormat="1" x14ac:dyDescent="0.2">
      <c r="A30" s="296" t="s">
        <v>454</v>
      </c>
      <c r="B30" s="263">
        <f>B31</f>
        <v>1650</v>
      </c>
      <c r="C30" s="263">
        <f>C31</f>
        <v>1650</v>
      </c>
      <c r="D30" s="356"/>
      <c r="E30" s="298"/>
    </row>
    <row r="31" spans="1:5" x14ac:dyDescent="0.2">
      <c r="A31" s="562" t="s">
        <v>446</v>
      </c>
      <c r="B31" s="304">
        <v>1650</v>
      </c>
      <c r="C31" s="304">
        <v>1650</v>
      </c>
      <c r="D31" s="352"/>
      <c r="E31" s="292"/>
    </row>
    <row r="32" spans="1:5" x14ac:dyDescent="0.2">
      <c r="A32" s="417"/>
      <c r="B32" s="418"/>
      <c r="C32" s="418"/>
      <c r="D32" s="467"/>
      <c r="E32" s="292"/>
    </row>
    <row r="33" spans="1:5" s="262" customFormat="1" x14ac:dyDescent="0.2">
      <c r="A33" s="296" t="s">
        <v>304</v>
      </c>
      <c r="B33" s="468">
        <f>SUM(B34:B35)</f>
        <v>90638</v>
      </c>
      <c r="C33" s="263">
        <f>SUM(C34:C35)</f>
        <v>93019</v>
      </c>
      <c r="D33" s="356"/>
      <c r="E33" s="298"/>
    </row>
    <row r="34" spans="1:5" x14ac:dyDescent="0.2">
      <c r="A34" s="115" t="s">
        <v>447</v>
      </c>
      <c r="B34" s="421">
        <v>65626</v>
      </c>
      <c r="C34" s="304">
        <f>65626+2381</f>
        <v>68007</v>
      </c>
      <c r="D34" s="359"/>
      <c r="E34" s="348"/>
    </row>
    <row r="35" spans="1:5" x14ac:dyDescent="0.2">
      <c r="A35" s="115" t="s">
        <v>448</v>
      </c>
      <c r="B35" s="421">
        <v>25012</v>
      </c>
      <c r="C35" s="178">
        <v>25012</v>
      </c>
      <c r="D35" s="131"/>
      <c r="E35" s="348"/>
    </row>
    <row r="36" spans="1:5" x14ac:dyDescent="0.2">
      <c r="A36" s="285"/>
      <c r="B36" s="70"/>
      <c r="C36" s="75"/>
      <c r="D36" s="353"/>
      <c r="E36" s="292"/>
    </row>
    <row r="37" spans="1:5" s="262" customFormat="1" x14ac:dyDescent="0.2">
      <c r="A37" s="293" t="s">
        <v>52</v>
      </c>
      <c r="B37" s="468">
        <f>B38+B42</f>
        <v>24198</v>
      </c>
      <c r="C37" s="261">
        <f>C38+C42</f>
        <v>23595</v>
      </c>
      <c r="D37" s="354"/>
      <c r="E37" s="298"/>
    </row>
    <row r="38" spans="1:5" x14ac:dyDescent="0.2">
      <c r="A38" s="149" t="s">
        <v>449</v>
      </c>
      <c r="B38" s="445">
        <f>B39+B40</f>
        <v>12629</v>
      </c>
      <c r="C38" s="42">
        <f>C39+C40</f>
        <v>8588</v>
      </c>
      <c r="D38" s="359"/>
      <c r="E38" s="348"/>
    </row>
    <row r="39" spans="1:5" x14ac:dyDescent="0.2">
      <c r="A39" s="299" t="s">
        <v>20</v>
      </c>
      <c r="B39" s="462">
        <f>22732+27335+56-1140-37332-162</f>
        <v>11489</v>
      </c>
      <c r="C39" s="57">
        <f>8051+480+3984-20-4015</f>
        <v>8480</v>
      </c>
      <c r="D39" s="379"/>
      <c r="E39" s="292"/>
    </row>
    <row r="40" spans="1:5" x14ac:dyDescent="0.2">
      <c r="A40" s="299" t="s">
        <v>402</v>
      </c>
      <c r="B40" s="462">
        <v>1140</v>
      </c>
      <c r="C40" s="57">
        <v>108</v>
      </c>
      <c r="D40" s="463"/>
      <c r="E40" s="292"/>
    </row>
    <row r="41" spans="1:5" x14ac:dyDescent="0.2">
      <c r="A41" s="299"/>
      <c r="B41" s="435"/>
      <c r="C41" s="57"/>
      <c r="D41" s="463"/>
      <c r="E41" s="292"/>
    </row>
    <row r="42" spans="1:5" x14ac:dyDescent="0.2">
      <c r="A42" s="149" t="s">
        <v>450</v>
      </c>
      <c r="B42" s="445">
        <f>B43+B44+B45</f>
        <v>11569</v>
      </c>
      <c r="C42" s="445">
        <f>C43+C44+C45</f>
        <v>15007</v>
      </c>
      <c r="D42" s="359"/>
      <c r="E42" s="292"/>
    </row>
    <row r="43" spans="1:5" x14ac:dyDescent="0.2">
      <c r="A43" s="300" t="s">
        <v>514</v>
      </c>
      <c r="B43" s="144">
        <v>2200</v>
      </c>
      <c r="C43" s="19">
        <f>2200+4015</f>
        <v>6215</v>
      </c>
      <c r="D43" s="359"/>
      <c r="E43" s="292"/>
    </row>
    <row r="44" spans="1:5" x14ac:dyDescent="0.2">
      <c r="A44" s="299" t="s">
        <v>217</v>
      </c>
      <c r="B44" s="462">
        <v>5934</v>
      </c>
      <c r="C44" s="19">
        <v>5934</v>
      </c>
      <c r="D44" s="359"/>
      <c r="E44" s="292"/>
    </row>
    <row r="45" spans="1:5" x14ac:dyDescent="0.2">
      <c r="A45" s="301" t="s">
        <v>235</v>
      </c>
      <c r="B45" s="144">
        <v>3435</v>
      </c>
      <c r="C45" s="19">
        <v>2858</v>
      </c>
      <c r="D45" s="341"/>
      <c r="E45" s="292"/>
    </row>
    <row r="46" spans="1:5" x14ac:dyDescent="0.2">
      <c r="A46" s="301"/>
      <c r="B46" s="527"/>
      <c r="C46" s="70"/>
      <c r="D46" s="79"/>
      <c r="E46" s="292"/>
    </row>
    <row r="47" spans="1:5" s="262" customFormat="1" x14ac:dyDescent="0.2">
      <c r="A47" s="293" t="s">
        <v>194</v>
      </c>
      <c r="B47" s="263">
        <v>3684</v>
      </c>
      <c r="C47" s="261">
        <v>3684</v>
      </c>
      <c r="D47" s="354"/>
      <c r="E47" s="298"/>
    </row>
    <row r="48" spans="1:5" x14ac:dyDescent="0.2">
      <c r="A48" s="287"/>
      <c r="B48" s="436"/>
      <c r="C48" s="78"/>
      <c r="D48" s="341"/>
      <c r="E48" s="292"/>
    </row>
    <row r="49" spans="1:5" x14ac:dyDescent="0.2">
      <c r="A49" s="67" t="s">
        <v>318</v>
      </c>
      <c r="B49" s="472">
        <f>SUM(B33,B30,B18,B14,B9,B15,B16,B47,B37)</f>
        <v>294614</v>
      </c>
      <c r="C49" s="22">
        <f>SUM(C33,C30,C18,C14,C9,C15,C16,C47,C37)</f>
        <v>636867</v>
      </c>
      <c r="D49" s="339"/>
      <c r="E49" s="292"/>
    </row>
    <row r="50" spans="1:5" x14ac:dyDescent="0.2">
      <c r="A50" s="288"/>
      <c r="B50" s="434"/>
      <c r="C50" s="188"/>
      <c r="D50" s="342"/>
      <c r="E50" s="292"/>
    </row>
    <row r="51" spans="1:5" s="1" customFormat="1" x14ac:dyDescent="0.2">
      <c r="A51" s="67" t="s">
        <v>231</v>
      </c>
      <c r="B51" s="472">
        <v>114910</v>
      </c>
      <c r="C51" s="22">
        <v>118147</v>
      </c>
      <c r="D51" s="339"/>
      <c r="E51" s="281"/>
    </row>
    <row r="52" spans="1:5" s="1" customFormat="1" x14ac:dyDescent="0.2">
      <c r="A52" s="67" t="s">
        <v>216</v>
      </c>
      <c r="B52" s="472">
        <v>82787</v>
      </c>
      <c r="C52" s="22">
        <v>83743</v>
      </c>
      <c r="D52" s="339"/>
      <c r="E52" s="281"/>
    </row>
    <row r="53" spans="1:5" s="1" customFormat="1" x14ac:dyDescent="0.2">
      <c r="A53" s="286"/>
      <c r="B53" s="437"/>
      <c r="C53" s="77"/>
      <c r="D53" s="340"/>
      <c r="E53" s="280"/>
    </row>
    <row r="54" spans="1:5" s="1" customFormat="1" x14ac:dyDescent="0.2">
      <c r="A54" s="284" t="s">
        <v>316</v>
      </c>
      <c r="B54" s="472">
        <f>B33</f>
        <v>90638</v>
      </c>
      <c r="C54" s="68">
        <v>93019</v>
      </c>
      <c r="D54" s="343"/>
      <c r="E54" s="281"/>
    </row>
    <row r="55" spans="1:5" x14ac:dyDescent="0.2">
      <c r="A55" s="7"/>
      <c r="B55" s="438"/>
      <c r="C55" s="9"/>
      <c r="D55" s="10"/>
      <c r="E55" s="302"/>
    </row>
    <row r="56" spans="1:5" ht="13.5" thickBot="1" x14ac:dyDescent="0.25">
      <c r="A56" s="290" t="s">
        <v>317</v>
      </c>
      <c r="B56" s="488">
        <f>B49+B51+B52-B54</f>
        <v>401673</v>
      </c>
      <c r="C56" s="80">
        <f>C49+C51+C52-C54</f>
        <v>745738</v>
      </c>
      <c r="D56" s="345">
        <f>SUM(D49:D54)</f>
        <v>0</v>
      </c>
      <c r="E56" s="303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37"/>
  <sheetViews>
    <sheetView view="pageBreakPreview" zoomScaleSheetLayoutView="100" workbookViewId="0">
      <selection activeCell="C32" sqref="C32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666" t="s">
        <v>358</v>
      </c>
      <c r="B1" s="667"/>
      <c r="C1" s="667"/>
      <c r="D1" s="667"/>
    </row>
    <row r="2" spans="1:4" x14ac:dyDescent="0.2">
      <c r="A2" s="678" t="s">
        <v>495</v>
      </c>
      <c r="B2" s="660"/>
      <c r="C2" s="660"/>
      <c r="D2" s="660"/>
    </row>
    <row r="3" spans="1:4" x14ac:dyDescent="0.2">
      <c r="A3" s="686" t="s">
        <v>25</v>
      </c>
      <c r="B3" s="660"/>
      <c r="C3" s="660"/>
      <c r="D3" s="660"/>
    </row>
    <row r="4" spans="1:4" ht="24.75" customHeight="1" x14ac:dyDescent="0.2">
      <c r="A4" s="687" t="s">
        <v>491</v>
      </c>
      <c r="B4" s="688"/>
      <c r="C4" s="688"/>
      <c r="D4" s="688"/>
    </row>
    <row r="5" spans="1:4" x14ac:dyDescent="0.2">
      <c r="A5" s="140"/>
      <c r="B5" s="139"/>
      <c r="C5" s="139"/>
      <c r="D5" s="218" t="s">
        <v>212</v>
      </c>
    </row>
    <row r="6" spans="1:4" ht="13.5" thickBot="1" x14ac:dyDescent="0.25">
      <c r="A6" s="24"/>
      <c r="B6" s="25"/>
      <c r="C6" s="682" t="s">
        <v>305</v>
      </c>
      <c r="D6" s="683"/>
    </row>
    <row r="7" spans="1:4" ht="13.5" thickBot="1" x14ac:dyDescent="0.25">
      <c r="A7" s="30" t="s">
        <v>21</v>
      </c>
      <c r="B7" s="45" t="s">
        <v>27</v>
      </c>
      <c r="C7" s="46" t="s">
        <v>22</v>
      </c>
      <c r="D7" s="47" t="s">
        <v>13</v>
      </c>
    </row>
    <row r="8" spans="1:4" x14ac:dyDescent="0.2">
      <c r="A8" s="154" t="s">
        <v>181</v>
      </c>
      <c r="B8" s="592">
        <f>1315+280</f>
        <v>1595</v>
      </c>
      <c r="C8" s="593">
        <v>1595</v>
      </c>
      <c r="D8" s="594"/>
    </row>
    <row r="9" spans="1:4" x14ac:dyDescent="0.2">
      <c r="A9" s="115" t="s">
        <v>182</v>
      </c>
      <c r="B9" s="421">
        <f>2720+578</f>
        <v>3298</v>
      </c>
      <c r="C9" s="178">
        <v>3298</v>
      </c>
      <c r="D9" s="331"/>
    </row>
    <row r="10" spans="1:4" x14ac:dyDescent="0.2">
      <c r="A10" s="595" t="s">
        <v>451</v>
      </c>
      <c r="B10" s="421">
        <f>113092-1140</f>
        <v>111952</v>
      </c>
      <c r="C10" s="304">
        <v>111952</v>
      </c>
      <c r="D10" s="333"/>
    </row>
    <row r="11" spans="1:4" x14ac:dyDescent="0.2">
      <c r="A11" s="590" t="s">
        <v>452</v>
      </c>
      <c r="B11" s="466">
        <v>6235</v>
      </c>
      <c r="C11" s="191">
        <v>0</v>
      </c>
      <c r="D11" s="591"/>
    </row>
    <row r="12" spans="1:4" x14ac:dyDescent="0.2">
      <c r="A12" s="147" t="s">
        <v>505</v>
      </c>
      <c r="B12" s="304">
        <v>2200</v>
      </c>
      <c r="C12" s="178">
        <v>2200</v>
      </c>
      <c r="D12" s="333"/>
    </row>
    <row r="13" spans="1:4" x14ac:dyDescent="0.2">
      <c r="A13" s="361" t="s">
        <v>485</v>
      </c>
      <c r="B13" s="639">
        <v>0</v>
      </c>
      <c r="C13" s="640">
        <v>325000</v>
      </c>
      <c r="D13" s="641"/>
    </row>
    <row r="14" spans="1:4" ht="13.5" thickBot="1" x14ac:dyDescent="0.25">
      <c r="A14" s="361" t="s">
        <v>504</v>
      </c>
      <c r="B14" s="639">
        <v>0</v>
      </c>
      <c r="C14" s="640">
        <v>8871</v>
      </c>
      <c r="D14" s="641"/>
    </row>
    <row r="15" spans="1:4" ht="13.5" thickBot="1" x14ac:dyDescent="0.25">
      <c r="A15" s="596" t="s">
        <v>455</v>
      </c>
      <c r="B15" s="597">
        <f>B8+B9+B10+B11+B12</f>
        <v>125280</v>
      </c>
      <c r="C15" s="598">
        <f>SUM(C8:C14)</f>
        <v>452916</v>
      </c>
      <c r="D15" s="598"/>
    </row>
    <row r="16" spans="1:4" x14ac:dyDescent="0.2">
      <c r="A16" s="362"/>
      <c r="B16" s="439"/>
      <c r="C16" s="189"/>
      <c r="D16" s="189"/>
    </row>
    <row r="17" spans="1:4" ht="13.5" thickBot="1" x14ac:dyDescent="0.25">
      <c r="A17" s="362"/>
      <c r="B17" s="439"/>
      <c r="C17" s="684" t="s">
        <v>305</v>
      </c>
      <c r="D17" s="685"/>
    </row>
    <row r="18" spans="1:4" ht="13.5" thickBot="1" x14ac:dyDescent="0.25">
      <c r="A18" s="31" t="s">
        <v>23</v>
      </c>
      <c r="B18" s="474" t="s">
        <v>27</v>
      </c>
      <c r="C18" s="221" t="s">
        <v>22</v>
      </c>
      <c r="D18" s="310" t="s">
        <v>13</v>
      </c>
    </row>
    <row r="19" spans="1:4" x14ac:dyDescent="0.2">
      <c r="A19" s="161" t="s">
        <v>392</v>
      </c>
      <c r="B19" s="459">
        <f>SUM(B20:B23)</f>
        <v>108076</v>
      </c>
      <c r="C19" s="190">
        <f>SUM(C20:C23)</f>
        <v>424615</v>
      </c>
      <c r="D19" s="190"/>
    </row>
    <row r="20" spans="1:4" x14ac:dyDescent="0.2">
      <c r="A20" s="364" t="s">
        <v>319</v>
      </c>
      <c r="B20" s="460">
        <f>1315+280</f>
        <v>1595</v>
      </c>
      <c r="C20" s="193">
        <v>1595</v>
      </c>
      <c r="D20" s="191"/>
    </row>
    <row r="21" spans="1:4" x14ac:dyDescent="0.2">
      <c r="A21" s="363" t="s">
        <v>30</v>
      </c>
      <c r="B21" s="460">
        <f>2720+578</f>
        <v>3298</v>
      </c>
      <c r="C21" s="193">
        <v>3298</v>
      </c>
      <c r="D21" s="194"/>
    </row>
    <row r="22" spans="1:4" x14ac:dyDescent="0.2">
      <c r="A22" s="365" t="s">
        <v>388</v>
      </c>
      <c r="B22" s="460">
        <f>102583+600</f>
        <v>103183</v>
      </c>
      <c r="C22" s="629">
        <v>419722</v>
      </c>
      <c r="D22" s="194"/>
    </row>
    <row r="23" spans="1:4" x14ac:dyDescent="0.2">
      <c r="A23" s="365"/>
      <c r="B23" s="377"/>
      <c r="C23" s="193"/>
      <c r="D23" s="194"/>
    </row>
    <row r="24" spans="1:4" x14ac:dyDescent="0.2">
      <c r="A24" s="563" t="s">
        <v>393</v>
      </c>
      <c r="B24" s="459">
        <f>SUM(B25:B26)</f>
        <v>5635</v>
      </c>
      <c r="C24" s="190">
        <f>SUM(C25:C29)</f>
        <v>13294</v>
      </c>
      <c r="D24" s="190"/>
    </row>
    <row r="25" spans="1:4" s="376" customFormat="1" x14ac:dyDescent="0.2">
      <c r="A25" s="461" t="s">
        <v>482</v>
      </c>
      <c r="B25" s="460">
        <v>5600</v>
      </c>
      <c r="C25" s="460">
        <v>5600</v>
      </c>
      <c r="D25" s="378"/>
    </row>
    <row r="26" spans="1:4" ht="25.5" customHeight="1" x14ac:dyDescent="0.2">
      <c r="A26" s="634" t="s">
        <v>391</v>
      </c>
      <c r="B26" s="631">
        <v>35</v>
      </c>
      <c r="C26" s="632">
        <v>60</v>
      </c>
      <c r="D26" s="633"/>
    </row>
    <row r="27" spans="1:4" ht="17.25" customHeight="1" x14ac:dyDescent="0.2">
      <c r="A27" s="630" t="s">
        <v>484</v>
      </c>
      <c r="B27" s="631">
        <v>0</v>
      </c>
      <c r="C27" s="632">
        <v>573</v>
      </c>
      <c r="D27" s="633"/>
    </row>
    <row r="28" spans="1:4" ht="15" customHeight="1" x14ac:dyDescent="0.2">
      <c r="A28" s="630" t="s">
        <v>481</v>
      </c>
      <c r="B28" s="631">
        <v>0</v>
      </c>
      <c r="C28" s="632">
        <v>90</v>
      </c>
      <c r="D28" s="633"/>
    </row>
    <row r="29" spans="1:4" ht="15" customHeight="1" x14ac:dyDescent="0.2">
      <c r="A29" s="630" t="s">
        <v>483</v>
      </c>
      <c r="B29" s="631">
        <v>0</v>
      </c>
      <c r="C29" s="632">
        <f>1263+5708</f>
        <v>6971</v>
      </c>
      <c r="D29" s="633"/>
    </row>
    <row r="30" spans="1:4" x14ac:dyDescent="0.2">
      <c r="A30" s="161" t="s">
        <v>453</v>
      </c>
      <c r="B30" s="459">
        <f>B31+B32+B33</f>
        <v>11569</v>
      </c>
      <c r="C30" s="190">
        <f>C31+C32+C33</f>
        <v>15007</v>
      </c>
      <c r="D30" s="190"/>
    </row>
    <row r="31" spans="1:4" x14ac:dyDescent="0.2">
      <c r="A31" s="363" t="s">
        <v>24</v>
      </c>
      <c r="B31" s="455">
        <v>2200</v>
      </c>
      <c r="C31" s="191">
        <f>4015+2200</f>
        <v>6215</v>
      </c>
      <c r="D31" s="192"/>
    </row>
    <row r="32" spans="1:4" x14ac:dyDescent="0.2">
      <c r="A32" s="365" t="s">
        <v>395</v>
      </c>
      <c r="B32" s="466">
        <v>3435</v>
      </c>
      <c r="C32" s="191">
        <v>2858</v>
      </c>
      <c r="D32" s="192"/>
    </row>
    <row r="33" spans="1:4" ht="13.5" thickBot="1" x14ac:dyDescent="0.25">
      <c r="A33" s="360" t="s">
        <v>396</v>
      </c>
      <c r="B33" s="466">
        <v>5934</v>
      </c>
      <c r="C33" s="191">
        <v>5934</v>
      </c>
      <c r="D33" s="195"/>
    </row>
    <row r="34" spans="1:4" ht="13.5" thickBot="1" x14ac:dyDescent="0.25">
      <c r="A34" s="491" t="s">
        <v>456</v>
      </c>
      <c r="B34" s="492">
        <f>SUM(B19+B24+B30)</f>
        <v>125280</v>
      </c>
      <c r="C34" s="492">
        <f>SUM(C19+C24+C30)</f>
        <v>452916</v>
      </c>
      <c r="D34" s="492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  <row r="37" spans="1:4" x14ac:dyDescent="0.2">
      <c r="A37" s="1"/>
      <c r="B37" s="2"/>
      <c r="C37" s="1"/>
      <c r="D37" s="1"/>
    </row>
  </sheetData>
  <mergeCells count="6">
    <mergeCell ref="A1:D1"/>
    <mergeCell ref="C6:D6"/>
    <mergeCell ref="C17:D17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37"/>
  <sheetViews>
    <sheetView view="pageBreakPreview" zoomScaleSheetLayoutView="100" workbookViewId="0">
      <selection activeCell="C33" sqref="C33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666" t="s">
        <v>358</v>
      </c>
      <c r="B1" s="667"/>
      <c r="C1" s="667"/>
      <c r="D1" s="667"/>
    </row>
    <row r="2" spans="1:4" x14ac:dyDescent="0.2">
      <c r="A2" s="678" t="s">
        <v>495</v>
      </c>
      <c r="B2" s="660"/>
      <c r="C2" s="660"/>
      <c r="D2" s="660"/>
    </row>
    <row r="3" spans="1:4" x14ac:dyDescent="0.2">
      <c r="A3" s="686" t="s">
        <v>183</v>
      </c>
      <c r="B3" s="660"/>
      <c r="C3" s="660"/>
      <c r="D3" s="660"/>
    </row>
    <row r="4" spans="1:4" ht="26.25" customHeight="1" x14ac:dyDescent="0.2">
      <c r="A4" s="687" t="s">
        <v>492</v>
      </c>
      <c r="B4" s="688"/>
      <c r="C4" s="688"/>
      <c r="D4" s="688"/>
    </row>
    <row r="5" spans="1:4" x14ac:dyDescent="0.2">
      <c r="A5" s="140"/>
      <c r="B5" s="139"/>
      <c r="C5" s="457"/>
      <c r="D5" s="218" t="s">
        <v>180</v>
      </c>
    </row>
    <row r="6" spans="1:4" ht="13.5" thickBot="1" x14ac:dyDescent="0.25">
      <c r="A6" s="24"/>
      <c r="B6" s="25"/>
      <c r="C6" s="682" t="s">
        <v>241</v>
      </c>
      <c r="D6" s="683"/>
    </row>
    <row r="7" spans="1:4" ht="13.5" thickBot="1" x14ac:dyDescent="0.25">
      <c r="A7" s="30" t="s">
        <v>251</v>
      </c>
      <c r="B7" s="45" t="s">
        <v>27</v>
      </c>
      <c r="C7" s="46" t="s">
        <v>22</v>
      </c>
      <c r="D7" s="47" t="s">
        <v>13</v>
      </c>
    </row>
    <row r="8" spans="1:4" x14ac:dyDescent="0.2">
      <c r="A8" s="154" t="s">
        <v>184</v>
      </c>
      <c r="B8" s="446">
        <v>97627</v>
      </c>
      <c r="C8" s="415">
        <v>100008</v>
      </c>
      <c r="D8" s="155"/>
    </row>
    <row r="9" spans="1:4" x14ac:dyDescent="0.2">
      <c r="A9" s="115" t="s">
        <v>185</v>
      </c>
      <c r="B9" s="462">
        <v>7399</v>
      </c>
      <c r="C9" s="410">
        <v>12920</v>
      </c>
      <c r="D9" s="151"/>
    </row>
    <row r="10" spans="1:4" x14ac:dyDescent="0.2">
      <c r="A10" s="115" t="s">
        <v>307</v>
      </c>
      <c r="B10" s="421">
        <v>4765</v>
      </c>
      <c r="C10" s="416">
        <v>11000</v>
      </c>
      <c r="D10" s="156"/>
    </row>
    <row r="11" spans="1:4" x14ac:dyDescent="0.2">
      <c r="A11" s="147" t="s">
        <v>308</v>
      </c>
      <c r="B11" s="462">
        <v>7380</v>
      </c>
      <c r="C11" s="410">
        <v>7860</v>
      </c>
      <c r="D11" s="156"/>
    </row>
    <row r="12" spans="1:4" x14ac:dyDescent="0.2">
      <c r="A12" s="147" t="s">
        <v>409</v>
      </c>
      <c r="B12" s="462">
        <v>900</v>
      </c>
      <c r="C12" s="410">
        <v>900</v>
      </c>
      <c r="D12" s="156"/>
    </row>
    <row r="13" spans="1:4" x14ac:dyDescent="0.2">
      <c r="A13" s="147" t="s">
        <v>457</v>
      </c>
      <c r="B13" s="462">
        <f>SUM(B14:B15)</f>
        <v>51263</v>
      </c>
      <c r="C13" s="411">
        <v>51263</v>
      </c>
      <c r="D13" s="156"/>
    </row>
    <row r="14" spans="1:4" x14ac:dyDescent="0.2">
      <c r="A14" s="147" t="s">
        <v>186</v>
      </c>
      <c r="B14" s="462">
        <v>0</v>
      </c>
      <c r="C14" s="410">
        <v>0</v>
      </c>
      <c r="D14" s="151"/>
    </row>
    <row r="15" spans="1:4" ht="13.5" thickBot="1" x14ac:dyDescent="0.25">
      <c r="A15" s="361" t="s">
        <v>187</v>
      </c>
      <c r="B15" s="599">
        <v>51263</v>
      </c>
      <c r="C15" s="600">
        <v>51263</v>
      </c>
      <c r="D15" s="601"/>
    </row>
    <row r="16" spans="1:4" ht="13.5" thickBot="1" x14ac:dyDescent="0.25">
      <c r="A16" s="491" t="s">
        <v>458</v>
      </c>
      <c r="B16" s="500">
        <f>B8+B9+B10+B11+B12+B13</f>
        <v>169334</v>
      </c>
      <c r="C16" s="500">
        <f>C8+C9+C10+C11+C12+C13</f>
        <v>183951</v>
      </c>
      <c r="D16" s="492">
        <f>D8+D9+D10+D11+D13</f>
        <v>0</v>
      </c>
    </row>
    <row r="17" spans="1:4" x14ac:dyDescent="0.2">
      <c r="A17" s="24"/>
      <c r="B17" s="441"/>
      <c r="C17" s="24"/>
      <c r="D17" s="24"/>
    </row>
    <row r="18" spans="1:4" ht="13.5" thickBot="1" x14ac:dyDescent="0.25">
      <c r="A18" s="24"/>
      <c r="B18" s="441"/>
      <c r="C18" s="689" t="s">
        <v>240</v>
      </c>
      <c r="D18" s="683"/>
    </row>
    <row r="19" spans="1:4" ht="13.5" thickBot="1" x14ac:dyDescent="0.25">
      <c r="A19" s="31" t="s">
        <v>350</v>
      </c>
      <c r="B19" s="487" t="s">
        <v>27</v>
      </c>
      <c r="C19" s="306" t="s">
        <v>22</v>
      </c>
      <c r="D19" s="307" t="s">
        <v>13</v>
      </c>
    </row>
    <row r="20" spans="1:4" x14ac:dyDescent="0.2">
      <c r="A20" s="50" t="s">
        <v>123</v>
      </c>
      <c r="B20" s="486">
        <f>SUM(B21:B23)</f>
        <v>49836</v>
      </c>
      <c r="C20" s="409">
        <f>C21+C22+C23</f>
        <v>65818</v>
      </c>
      <c r="D20" s="152">
        <f>D21+D22+D23</f>
        <v>0</v>
      </c>
    </row>
    <row r="21" spans="1:4" x14ac:dyDescent="0.2">
      <c r="A21" s="266" t="s">
        <v>188</v>
      </c>
      <c r="B21" s="462">
        <v>18739</v>
      </c>
      <c r="C21" s="410">
        <v>23823</v>
      </c>
      <c r="D21" s="146"/>
    </row>
    <row r="22" spans="1:4" x14ac:dyDescent="0.2">
      <c r="A22" s="267" t="s">
        <v>55</v>
      </c>
      <c r="B22" s="462">
        <v>3658</v>
      </c>
      <c r="C22" s="411">
        <v>4119</v>
      </c>
      <c r="D22" s="131"/>
    </row>
    <row r="23" spans="1:4" x14ac:dyDescent="0.2">
      <c r="A23" s="267" t="s">
        <v>189</v>
      </c>
      <c r="B23" s="462">
        <v>27439</v>
      </c>
      <c r="C23" s="410">
        <v>37876</v>
      </c>
      <c r="D23" s="146"/>
    </row>
    <row r="24" spans="1:4" x14ac:dyDescent="0.2">
      <c r="A24" s="148"/>
      <c r="B24" s="442"/>
      <c r="C24" s="412"/>
      <c r="D24" s="158"/>
    </row>
    <row r="25" spans="1:4" x14ac:dyDescent="0.2">
      <c r="A25" s="265" t="s">
        <v>190</v>
      </c>
      <c r="B25" s="445">
        <v>600</v>
      </c>
      <c r="C25" s="413">
        <v>600</v>
      </c>
      <c r="D25" s="131"/>
    </row>
    <row r="26" spans="1:4" x14ac:dyDescent="0.2">
      <c r="A26" s="317" t="s">
        <v>503</v>
      </c>
      <c r="B26" s="445">
        <v>0</v>
      </c>
      <c r="C26" s="413">
        <v>295</v>
      </c>
      <c r="D26" s="150"/>
    </row>
    <row r="27" spans="1:4" x14ac:dyDescent="0.2">
      <c r="A27" s="265" t="s">
        <v>283</v>
      </c>
      <c r="B27" s="445">
        <v>10297</v>
      </c>
      <c r="C27" s="413">
        <v>10297</v>
      </c>
      <c r="D27" s="131"/>
    </row>
    <row r="28" spans="1:4" x14ac:dyDescent="0.2">
      <c r="A28" s="265" t="s">
        <v>284</v>
      </c>
      <c r="B28" s="42">
        <v>1650</v>
      </c>
      <c r="C28" s="413">
        <v>1650</v>
      </c>
      <c r="D28" s="151"/>
    </row>
    <row r="29" spans="1:4" x14ac:dyDescent="0.2">
      <c r="A29" s="265" t="s">
        <v>285</v>
      </c>
      <c r="B29" s="445">
        <v>90638</v>
      </c>
      <c r="C29" s="413">
        <v>93019</v>
      </c>
      <c r="D29" s="131"/>
    </row>
    <row r="30" spans="1:4" x14ac:dyDescent="0.2">
      <c r="A30" s="364" t="s">
        <v>286</v>
      </c>
      <c r="B30" s="447">
        <v>3684</v>
      </c>
      <c r="C30" s="414">
        <v>3684</v>
      </c>
      <c r="D30" s="152"/>
    </row>
    <row r="31" spans="1:4" x14ac:dyDescent="0.2">
      <c r="A31" s="161" t="s">
        <v>28</v>
      </c>
      <c r="B31" s="475">
        <f>B32+B33</f>
        <v>12629</v>
      </c>
      <c r="C31" s="413">
        <f>C32+C33</f>
        <v>8588</v>
      </c>
      <c r="D31" s="145"/>
    </row>
    <row r="32" spans="1:4" x14ac:dyDescent="0.2">
      <c r="A32" s="153" t="s">
        <v>24</v>
      </c>
      <c r="B32" s="462">
        <f>11651-162</f>
        <v>11489</v>
      </c>
      <c r="C32" s="410">
        <f>12495-4015</f>
        <v>8480</v>
      </c>
      <c r="D32" s="157"/>
    </row>
    <row r="33" spans="1:4" ht="13.5" thickBot="1" x14ac:dyDescent="0.25">
      <c r="A33" s="602" t="s">
        <v>394</v>
      </c>
      <c r="B33" s="599">
        <v>1140</v>
      </c>
      <c r="C33" s="600">
        <v>108</v>
      </c>
      <c r="D33" s="603"/>
    </row>
    <row r="34" spans="1:4" ht="13.5" thickBot="1" x14ac:dyDescent="0.25">
      <c r="A34" s="604" t="s">
        <v>405</v>
      </c>
      <c r="B34" s="605">
        <f>SUM(B20+B25+B26+B27+B28+B29+B30+B31)</f>
        <v>169334</v>
      </c>
      <c r="C34" s="606">
        <f>SUM(C20+C25+C26+C27+C28+C29+C30+C31)</f>
        <v>183951</v>
      </c>
      <c r="D34" s="607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  <row r="37" spans="1:4" x14ac:dyDescent="0.2">
      <c r="A37" s="1"/>
      <c r="B37" s="2"/>
      <c r="C37" s="1"/>
      <c r="D37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M226"/>
  <sheetViews>
    <sheetView view="pageBreakPreview" zoomScaleSheetLayoutView="100" workbookViewId="0">
      <selection activeCell="I25" sqref="I25"/>
    </sheetView>
  </sheetViews>
  <sheetFormatPr defaultRowHeight="12.75" x14ac:dyDescent="0.2"/>
  <cols>
    <col min="1" max="1" width="28.28515625" customWidth="1"/>
    <col min="9" max="9" width="10" customWidth="1"/>
  </cols>
  <sheetData>
    <row r="2" spans="1:13" ht="15" x14ac:dyDescent="0.25">
      <c r="A2" s="692" t="s">
        <v>360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3" ht="15" x14ac:dyDescent="0.25">
      <c r="D3" s="51"/>
      <c r="E3" s="51"/>
      <c r="F3" s="51"/>
      <c r="G3" s="51"/>
      <c r="H3" s="51"/>
      <c r="I3" s="51"/>
      <c r="J3" s="51"/>
    </row>
    <row r="5" spans="1:13" x14ac:dyDescent="0.2">
      <c r="A5" s="660" t="s">
        <v>490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</row>
    <row r="6" spans="1:13" x14ac:dyDescent="0.2">
      <c r="A6" s="52"/>
      <c r="B6" s="52"/>
      <c r="C6" s="52"/>
      <c r="K6" s="663" t="s">
        <v>213</v>
      </c>
      <c r="L6" s="663"/>
      <c r="M6" s="663"/>
    </row>
    <row r="7" spans="1:13" x14ac:dyDescent="0.2">
      <c r="A7" s="52"/>
      <c r="B7" s="52"/>
      <c r="C7" s="52"/>
      <c r="L7" t="s">
        <v>305</v>
      </c>
    </row>
    <row r="8" spans="1:13" s="52" customFormat="1" x14ac:dyDescent="0.2">
      <c r="A8" s="532" t="s">
        <v>196</v>
      </c>
      <c r="B8" s="695" t="s">
        <v>31</v>
      </c>
      <c r="C8" s="696"/>
      <c r="D8" s="697"/>
      <c r="E8" s="695" t="s">
        <v>32</v>
      </c>
      <c r="F8" s="696"/>
      <c r="G8" s="697"/>
      <c r="H8" s="695" t="s">
        <v>324</v>
      </c>
      <c r="I8" s="696"/>
      <c r="J8" s="697"/>
      <c r="K8" s="695" t="s">
        <v>33</v>
      </c>
      <c r="L8" s="696"/>
      <c r="M8" s="697"/>
    </row>
    <row r="9" spans="1:13" x14ac:dyDescent="0.2">
      <c r="A9" s="693" t="s">
        <v>323</v>
      </c>
      <c r="B9" s="53" t="s">
        <v>34</v>
      </c>
      <c r="C9" s="54"/>
      <c r="D9" s="57" t="s">
        <v>13</v>
      </c>
      <c r="E9" s="53" t="s">
        <v>35</v>
      </c>
      <c r="F9" s="54"/>
      <c r="G9" s="53" t="s">
        <v>13</v>
      </c>
      <c r="H9" s="53" t="s">
        <v>36</v>
      </c>
      <c r="I9" s="54"/>
      <c r="J9" s="57" t="s">
        <v>13</v>
      </c>
      <c r="K9" s="53" t="s">
        <v>37</v>
      </c>
      <c r="L9" s="54"/>
      <c r="M9" s="57" t="s">
        <v>13</v>
      </c>
    </row>
    <row r="10" spans="1:13" x14ac:dyDescent="0.2">
      <c r="A10" s="694"/>
      <c r="B10" s="57" t="s">
        <v>26</v>
      </c>
      <c r="C10" s="57" t="s">
        <v>14</v>
      </c>
      <c r="D10" s="57"/>
      <c r="E10" s="57" t="s">
        <v>26</v>
      </c>
      <c r="F10" s="57" t="s">
        <v>14</v>
      </c>
      <c r="G10" s="57"/>
      <c r="H10" s="57" t="s">
        <v>38</v>
      </c>
      <c r="I10" s="57" t="s">
        <v>14</v>
      </c>
      <c r="J10" s="57"/>
      <c r="K10" s="57" t="s">
        <v>26</v>
      </c>
      <c r="L10" s="57" t="s">
        <v>14</v>
      </c>
      <c r="M10" s="57"/>
    </row>
    <row r="11" spans="1:13" x14ac:dyDescent="0.2">
      <c r="A11" s="57" t="s">
        <v>4</v>
      </c>
      <c r="B11" s="510">
        <v>10427</v>
      </c>
      <c r="C11" s="644">
        <v>10427</v>
      </c>
      <c r="D11" s="448"/>
      <c r="E11" s="510">
        <v>2004</v>
      </c>
      <c r="F11" s="644">
        <v>2004</v>
      </c>
      <c r="G11" s="448"/>
      <c r="H11" s="510">
        <v>5123</v>
      </c>
      <c r="I11" s="510">
        <v>5123</v>
      </c>
      <c r="J11" s="448"/>
      <c r="K11" s="510">
        <f>B11+E11+H11</f>
        <v>17554</v>
      </c>
      <c r="L11" s="510">
        <f>C11+F11+I11</f>
        <v>17554</v>
      </c>
      <c r="M11" s="510">
        <f>D11+G11+J11</f>
        <v>0</v>
      </c>
    </row>
    <row r="12" spans="1:13" x14ac:dyDescent="0.2">
      <c r="A12" s="57" t="s">
        <v>5</v>
      </c>
      <c r="B12" s="510">
        <v>1121</v>
      </c>
      <c r="C12" s="644">
        <v>1121</v>
      </c>
      <c r="D12" s="448"/>
      <c r="E12" s="510">
        <v>227</v>
      </c>
      <c r="F12" s="644">
        <v>227</v>
      </c>
      <c r="G12" s="448"/>
      <c r="H12" s="510">
        <v>394</v>
      </c>
      <c r="I12" s="510">
        <v>394</v>
      </c>
      <c r="J12" s="448"/>
      <c r="K12" s="510">
        <f t="shared" ref="K12:K27" si="0">B12+E12+H12</f>
        <v>1742</v>
      </c>
      <c r="L12" s="510">
        <f t="shared" ref="L12:L29" si="1">C12+F12+I12</f>
        <v>1742</v>
      </c>
      <c r="M12" s="510">
        <f t="shared" ref="M12:M29" si="2">D12+G12+J12</f>
        <v>0</v>
      </c>
    </row>
    <row r="13" spans="1:13" x14ac:dyDescent="0.2">
      <c r="A13" s="57" t="s">
        <v>320</v>
      </c>
      <c r="B13" s="448"/>
      <c r="C13" s="644"/>
      <c r="D13" s="448"/>
      <c r="E13" s="448"/>
      <c r="F13" s="644"/>
      <c r="G13" s="448"/>
      <c r="H13" s="510">
        <v>1067</v>
      </c>
      <c r="I13" s="510">
        <v>1067</v>
      </c>
      <c r="J13" s="448"/>
      <c r="K13" s="510">
        <f t="shared" si="0"/>
        <v>1067</v>
      </c>
      <c r="L13" s="510">
        <f t="shared" si="1"/>
        <v>1067</v>
      </c>
      <c r="M13" s="510">
        <f t="shared" si="2"/>
        <v>0</v>
      </c>
    </row>
    <row r="14" spans="1:13" x14ac:dyDescent="0.2">
      <c r="A14" s="57" t="s">
        <v>410</v>
      </c>
      <c r="B14" s="448"/>
      <c r="C14" s="644"/>
      <c r="D14" s="448"/>
      <c r="E14" s="448"/>
      <c r="F14" s="644"/>
      <c r="G14" s="448"/>
      <c r="H14" s="510">
        <v>12</v>
      </c>
      <c r="I14" s="510">
        <v>12</v>
      </c>
      <c r="J14" s="448"/>
      <c r="K14" s="510">
        <f t="shared" si="0"/>
        <v>12</v>
      </c>
      <c r="L14" s="510">
        <f t="shared" si="1"/>
        <v>12</v>
      </c>
      <c r="M14" s="510">
        <f t="shared" si="2"/>
        <v>0</v>
      </c>
    </row>
    <row r="15" spans="1:13" x14ac:dyDescent="0.2">
      <c r="A15" s="57" t="s">
        <v>6</v>
      </c>
      <c r="B15" s="448"/>
      <c r="C15" s="644"/>
      <c r="D15" s="448"/>
      <c r="E15" s="448"/>
      <c r="F15" s="644"/>
      <c r="G15" s="448"/>
      <c r="H15" s="510">
        <v>1473</v>
      </c>
      <c r="I15" s="510">
        <f>1473+600-300</f>
        <v>1773</v>
      </c>
      <c r="J15" s="448"/>
      <c r="K15" s="510">
        <f t="shared" si="0"/>
        <v>1473</v>
      </c>
      <c r="L15" s="510">
        <f t="shared" si="1"/>
        <v>1773</v>
      </c>
      <c r="M15" s="510">
        <f t="shared" si="2"/>
        <v>0</v>
      </c>
    </row>
    <row r="16" spans="1:13" x14ac:dyDescent="0.2">
      <c r="A16" s="57" t="s">
        <v>71</v>
      </c>
      <c r="B16" s="448"/>
      <c r="C16" s="644"/>
      <c r="D16" s="448"/>
      <c r="E16" s="448"/>
      <c r="F16" s="644"/>
      <c r="G16" s="448"/>
      <c r="H16" s="510">
        <v>2540</v>
      </c>
      <c r="I16" s="510">
        <v>2540</v>
      </c>
      <c r="J16" s="448"/>
      <c r="K16" s="510">
        <f t="shared" si="0"/>
        <v>2540</v>
      </c>
      <c r="L16" s="510">
        <f t="shared" si="1"/>
        <v>2540</v>
      </c>
      <c r="M16" s="510">
        <f t="shared" si="2"/>
        <v>0</v>
      </c>
    </row>
    <row r="17" spans="1:13" x14ac:dyDescent="0.2">
      <c r="A17" s="57" t="s">
        <v>7</v>
      </c>
      <c r="B17" s="510">
        <v>1076</v>
      </c>
      <c r="C17" s="644">
        <v>1076</v>
      </c>
      <c r="D17" s="448"/>
      <c r="E17" s="510">
        <v>218</v>
      </c>
      <c r="F17" s="644">
        <v>218</v>
      </c>
      <c r="G17" s="448"/>
      <c r="H17" s="510">
        <v>3740</v>
      </c>
      <c r="I17" s="510">
        <v>3740</v>
      </c>
      <c r="J17" s="448"/>
      <c r="K17" s="510">
        <f>SUM(B17+E17+H17)</f>
        <v>5034</v>
      </c>
      <c r="L17" s="510">
        <f t="shared" si="1"/>
        <v>5034</v>
      </c>
      <c r="M17" s="510">
        <f t="shared" si="2"/>
        <v>0</v>
      </c>
    </row>
    <row r="18" spans="1:13" x14ac:dyDescent="0.2">
      <c r="A18" s="57" t="s">
        <v>321</v>
      </c>
      <c r="B18" s="510">
        <v>1121</v>
      </c>
      <c r="C18" s="644">
        <f>1121+93</f>
        <v>1214</v>
      </c>
      <c r="D18" s="448"/>
      <c r="E18" s="510">
        <v>227</v>
      </c>
      <c r="F18" s="644">
        <v>227</v>
      </c>
      <c r="G18" s="448"/>
      <c r="H18" s="510">
        <v>280</v>
      </c>
      <c r="I18" s="510">
        <v>280</v>
      </c>
      <c r="J18" s="448"/>
      <c r="K18" s="510">
        <f>SUM(B18+E18+H18)</f>
        <v>1628</v>
      </c>
      <c r="L18" s="510">
        <f t="shared" si="1"/>
        <v>1721</v>
      </c>
      <c r="M18" s="510">
        <f t="shared" si="2"/>
        <v>0</v>
      </c>
    </row>
    <row r="19" spans="1:13" x14ac:dyDescent="0.2">
      <c r="A19" s="57" t="s">
        <v>40</v>
      </c>
      <c r="B19" s="448"/>
      <c r="C19" s="644"/>
      <c r="D19" s="448"/>
      <c r="E19" s="448"/>
      <c r="F19" s="644"/>
      <c r="G19" s="448"/>
      <c r="H19" s="510">
        <v>295</v>
      </c>
      <c r="I19" s="510">
        <v>295</v>
      </c>
      <c r="J19" s="448"/>
      <c r="K19" s="510">
        <f t="shared" si="0"/>
        <v>295</v>
      </c>
      <c r="L19" s="510">
        <f t="shared" si="1"/>
        <v>295</v>
      </c>
      <c r="M19" s="510">
        <f t="shared" si="2"/>
        <v>0</v>
      </c>
    </row>
    <row r="20" spans="1:13" x14ac:dyDescent="0.2">
      <c r="A20" s="57" t="s">
        <v>81</v>
      </c>
      <c r="B20" s="448"/>
      <c r="C20" s="644"/>
      <c r="D20" s="448"/>
      <c r="E20" s="448"/>
      <c r="F20" s="644"/>
      <c r="G20" s="448"/>
      <c r="H20" s="510">
        <v>1200</v>
      </c>
      <c r="I20" s="510">
        <v>1200</v>
      </c>
      <c r="J20" s="448"/>
      <c r="K20" s="510">
        <f t="shared" si="0"/>
        <v>1200</v>
      </c>
      <c r="L20" s="510">
        <f t="shared" si="1"/>
        <v>1200</v>
      </c>
      <c r="M20" s="510">
        <f t="shared" si="2"/>
        <v>0</v>
      </c>
    </row>
    <row r="21" spans="1:13" x14ac:dyDescent="0.2">
      <c r="A21" s="57" t="s">
        <v>411</v>
      </c>
      <c r="B21" s="448"/>
      <c r="C21" s="644"/>
      <c r="D21" s="448"/>
      <c r="E21" s="448"/>
      <c r="F21" s="644"/>
      <c r="G21" s="448"/>
      <c r="H21" s="510">
        <v>50</v>
      </c>
      <c r="I21" s="510">
        <v>50</v>
      </c>
      <c r="J21" s="448"/>
      <c r="K21" s="510">
        <f t="shared" si="0"/>
        <v>50</v>
      </c>
      <c r="L21" s="510">
        <f t="shared" ref="L21" si="3">C21+F21+I21</f>
        <v>50</v>
      </c>
      <c r="M21" s="510">
        <f t="shared" ref="M21" si="4">D21+G21+J21</f>
        <v>0</v>
      </c>
    </row>
    <row r="22" spans="1:13" x14ac:dyDescent="0.2">
      <c r="A22" s="57" t="s">
        <v>56</v>
      </c>
      <c r="B22" s="448"/>
      <c r="C22" s="644"/>
      <c r="D22" s="448"/>
      <c r="E22" s="448"/>
      <c r="F22" s="644"/>
      <c r="G22" s="448"/>
      <c r="H22" s="510">
        <v>463</v>
      </c>
      <c r="I22" s="510">
        <v>463</v>
      </c>
      <c r="J22" s="448"/>
      <c r="K22" s="510">
        <f t="shared" si="0"/>
        <v>463</v>
      </c>
      <c r="L22" s="510">
        <f t="shared" si="1"/>
        <v>463</v>
      </c>
      <c r="M22" s="510">
        <f t="shared" si="2"/>
        <v>0</v>
      </c>
    </row>
    <row r="23" spans="1:13" x14ac:dyDescent="0.2">
      <c r="A23" s="57" t="s">
        <v>204</v>
      </c>
      <c r="B23" s="510">
        <v>300</v>
      </c>
      <c r="C23" s="644">
        <f>300+175</f>
        <v>475</v>
      </c>
      <c r="D23" s="448"/>
      <c r="E23" s="510">
        <v>59</v>
      </c>
      <c r="F23" s="644">
        <v>59</v>
      </c>
      <c r="G23" s="448"/>
      <c r="H23" s="510">
        <v>83</v>
      </c>
      <c r="I23" s="510">
        <v>83</v>
      </c>
      <c r="J23" s="448"/>
      <c r="K23" s="510">
        <f t="shared" si="0"/>
        <v>442</v>
      </c>
      <c r="L23" s="510">
        <f t="shared" si="1"/>
        <v>617</v>
      </c>
      <c r="M23" s="510">
        <f t="shared" si="2"/>
        <v>0</v>
      </c>
    </row>
    <row r="24" spans="1:13" x14ac:dyDescent="0.2">
      <c r="A24" s="57" t="s">
        <v>53</v>
      </c>
      <c r="B24" s="510">
        <v>2427</v>
      </c>
      <c r="C24" s="644">
        <f>2427+92</f>
        <v>2519</v>
      </c>
      <c r="D24" s="448"/>
      <c r="E24" s="510">
        <v>481</v>
      </c>
      <c r="F24" s="644">
        <v>481</v>
      </c>
      <c r="G24" s="448"/>
      <c r="H24" s="510">
        <v>5887</v>
      </c>
      <c r="I24" s="510">
        <f>5887-570+8175-330</f>
        <v>13162</v>
      </c>
      <c r="J24" s="448"/>
      <c r="K24" s="510">
        <f t="shared" si="0"/>
        <v>8795</v>
      </c>
      <c r="L24" s="510">
        <f t="shared" si="1"/>
        <v>16162</v>
      </c>
      <c r="M24" s="510">
        <f t="shared" si="2"/>
        <v>0</v>
      </c>
    </row>
    <row r="25" spans="1:13" x14ac:dyDescent="0.2">
      <c r="A25" s="57" t="s">
        <v>208</v>
      </c>
      <c r="B25" s="448"/>
      <c r="C25" s="644"/>
      <c r="D25" s="448"/>
      <c r="E25" s="448"/>
      <c r="F25" s="644"/>
      <c r="G25" s="448"/>
      <c r="H25" s="510">
        <v>3472</v>
      </c>
      <c r="I25" s="510">
        <f>3472</f>
        <v>3472</v>
      </c>
      <c r="J25" s="448"/>
      <c r="K25" s="510">
        <f t="shared" si="0"/>
        <v>3472</v>
      </c>
      <c r="L25" s="510">
        <f t="shared" si="1"/>
        <v>3472</v>
      </c>
      <c r="M25" s="510">
        <f t="shared" si="2"/>
        <v>0</v>
      </c>
    </row>
    <row r="26" spans="1:13" x14ac:dyDescent="0.2">
      <c r="A26" s="57" t="s">
        <v>83</v>
      </c>
      <c r="B26" s="448"/>
      <c r="C26" s="644"/>
      <c r="D26" s="448"/>
      <c r="E26" s="448"/>
      <c r="F26" s="644"/>
      <c r="G26" s="448"/>
      <c r="H26" s="510">
        <v>1270</v>
      </c>
      <c r="I26" s="510">
        <v>1270</v>
      </c>
      <c r="J26" s="448"/>
      <c r="K26" s="510">
        <f t="shared" si="0"/>
        <v>1270</v>
      </c>
      <c r="L26" s="510">
        <f t="shared" si="1"/>
        <v>1270</v>
      </c>
      <c r="M26" s="510">
        <f t="shared" si="2"/>
        <v>0</v>
      </c>
    </row>
    <row r="27" spans="1:13" x14ac:dyDescent="0.2">
      <c r="A27" s="57" t="s">
        <v>209</v>
      </c>
      <c r="B27" s="448"/>
      <c r="C27" s="644"/>
      <c r="D27" s="448"/>
      <c r="E27" s="448"/>
      <c r="F27" s="644"/>
      <c r="G27" s="448"/>
      <c r="H27" s="510">
        <v>90</v>
      </c>
      <c r="I27" s="510">
        <v>90</v>
      </c>
      <c r="J27" s="448"/>
      <c r="K27" s="510">
        <f t="shared" si="0"/>
        <v>90</v>
      </c>
      <c r="L27" s="510">
        <f t="shared" si="1"/>
        <v>90</v>
      </c>
      <c r="M27" s="510">
        <f t="shared" si="2"/>
        <v>0</v>
      </c>
    </row>
    <row r="28" spans="1:13" s="35" customFormat="1" x14ac:dyDescent="0.2">
      <c r="A28" s="69" t="s">
        <v>33</v>
      </c>
      <c r="B28" s="531">
        <f t="shared" ref="B28:J28" si="5">SUM(B11:B27)</f>
        <v>16472</v>
      </c>
      <c r="C28" s="645">
        <f t="shared" si="5"/>
        <v>16832</v>
      </c>
      <c r="D28" s="531">
        <f>SUM(D11:D27)</f>
        <v>0</v>
      </c>
      <c r="E28" s="531">
        <f t="shared" si="5"/>
        <v>3216</v>
      </c>
      <c r="F28" s="645">
        <f t="shared" si="5"/>
        <v>3216</v>
      </c>
      <c r="G28" s="531">
        <f t="shared" si="5"/>
        <v>0</v>
      </c>
      <c r="H28" s="531">
        <f t="shared" si="5"/>
        <v>27439</v>
      </c>
      <c r="I28" s="531">
        <f t="shared" si="5"/>
        <v>35014</v>
      </c>
      <c r="J28" s="531">
        <f t="shared" si="5"/>
        <v>0</v>
      </c>
      <c r="K28" s="531">
        <f>B28+E28+H28</f>
        <v>47127</v>
      </c>
      <c r="L28" s="531">
        <f>SUM(L11:L27)</f>
        <v>55062</v>
      </c>
      <c r="M28" s="531">
        <f>SUM(M11:M27)</f>
        <v>0</v>
      </c>
    </row>
    <row r="29" spans="1:13" s="26" customFormat="1" x14ac:dyDescent="0.2">
      <c r="A29" s="66" t="s">
        <v>207</v>
      </c>
      <c r="B29" s="510">
        <v>2267</v>
      </c>
      <c r="C29" s="644">
        <f>2267+4724</f>
        <v>6991</v>
      </c>
      <c r="D29" s="530"/>
      <c r="E29" s="510">
        <v>442</v>
      </c>
      <c r="F29" s="510">
        <f>442+461</f>
        <v>903</v>
      </c>
      <c r="G29" s="510"/>
      <c r="H29" s="510">
        <v>0</v>
      </c>
      <c r="I29" s="510">
        <f>2254+608</f>
        <v>2862</v>
      </c>
      <c r="J29" s="510"/>
      <c r="K29" s="510">
        <f t="shared" ref="K29" si="6">SUM(B29+E29+H29)</f>
        <v>2709</v>
      </c>
      <c r="L29" s="510">
        <f t="shared" si="1"/>
        <v>10756</v>
      </c>
      <c r="M29" s="510">
        <f t="shared" si="2"/>
        <v>0</v>
      </c>
    </row>
    <row r="30" spans="1:13" s="35" customFormat="1" ht="13.5" thickBot="1" x14ac:dyDescent="0.25">
      <c r="A30" s="642" t="s">
        <v>322</v>
      </c>
      <c r="B30" s="643">
        <f t="shared" ref="B30:M30" si="7">SUM(B29:B29)</f>
        <v>2267</v>
      </c>
      <c r="C30" s="646">
        <f>2267+4724</f>
        <v>6991</v>
      </c>
      <c r="D30" s="643"/>
      <c r="E30" s="643">
        <f t="shared" si="7"/>
        <v>442</v>
      </c>
      <c r="F30" s="643">
        <f t="shared" si="7"/>
        <v>903</v>
      </c>
      <c r="G30" s="643">
        <f t="shared" si="7"/>
        <v>0</v>
      </c>
      <c r="H30" s="643">
        <f t="shared" si="7"/>
        <v>0</v>
      </c>
      <c r="I30" s="643">
        <f t="shared" si="7"/>
        <v>2862</v>
      </c>
      <c r="J30" s="643">
        <f t="shared" si="7"/>
        <v>0</v>
      </c>
      <c r="K30" s="643">
        <f t="shared" si="7"/>
        <v>2709</v>
      </c>
      <c r="L30" s="643">
        <f t="shared" si="7"/>
        <v>10756</v>
      </c>
      <c r="M30" s="643">
        <f t="shared" si="7"/>
        <v>0</v>
      </c>
    </row>
    <row r="31" spans="1:13" x14ac:dyDescent="0.2">
      <c r="A31" s="690" t="s">
        <v>41</v>
      </c>
      <c r="B31" s="65"/>
      <c r="C31" s="533"/>
      <c r="D31" s="533"/>
      <c r="E31" s="65"/>
      <c r="F31" s="65"/>
      <c r="G31" s="65"/>
      <c r="H31" s="65"/>
      <c r="I31" s="65"/>
      <c r="J31" s="65"/>
      <c r="K31" s="65"/>
      <c r="L31" s="65"/>
      <c r="M31" s="65"/>
    </row>
    <row r="32" spans="1:13" ht="13.5" thickBot="1" x14ac:dyDescent="0.25">
      <c r="A32" s="691"/>
      <c r="B32" s="308">
        <f t="shared" ref="B32:M32" si="8">B28+B30</f>
        <v>18739</v>
      </c>
      <c r="C32" s="308">
        <f t="shared" si="8"/>
        <v>23823</v>
      </c>
      <c r="D32" s="308">
        <f>D28+D30</f>
        <v>0</v>
      </c>
      <c r="E32" s="308">
        <f t="shared" si="8"/>
        <v>3658</v>
      </c>
      <c r="F32" s="308">
        <f t="shared" si="8"/>
        <v>4119</v>
      </c>
      <c r="G32" s="308">
        <f t="shared" si="8"/>
        <v>0</v>
      </c>
      <c r="H32" s="308">
        <f t="shared" si="8"/>
        <v>27439</v>
      </c>
      <c r="I32" s="308">
        <f t="shared" si="8"/>
        <v>37876</v>
      </c>
      <c r="J32" s="308">
        <f t="shared" si="8"/>
        <v>0</v>
      </c>
      <c r="K32" s="308">
        <f>K28+K30</f>
        <v>49836</v>
      </c>
      <c r="L32" s="308">
        <f t="shared" si="8"/>
        <v>65818</v>
      </c>
      <c r="M32" s="308">
        <f t="shared" si="8"/>
        <v>0</v>
      </c>
    </row>
    <row r="33" spans="2:13" x14ac:dyDescent="0.2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2:13" x14ac:dyDescent="0.2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2:13" x14ac:dyDescent="0.2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2:13" x14ac:dyDescent="0.2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2:13" x14ac:dyDescent="0.2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2:13" x14ac:dyDescent="0.2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2:13" x14ac:dyDescent="0.2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2:13" x14ac:dyDescent="0.2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2:13" x14ac:dyDescent="0.2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2:13" x14ac:dyDescent="0.2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2:13" x14ac:dyDescent="0.2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2:13" x14ac:dyDescent="0.2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2:13" x14ac:dyDescent="0.2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2:13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2:13" x14ac:dyDescent="0.2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2:13" x14ac:dyDescent="0.2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2:13" x14ac:dyDescent="0.2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2:13" x14ac:dyDescent="0.2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2:13" x14ac:dyDescent="0.2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x14ac:dyDescent="0.2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2:13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2:13" x14ac:dyDescent="0.2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2:13" x14ac:dyDescent="0.2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2:13" x14ac:dyDescent="0.2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2:13" x14ac:dyDescent="0.2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2:13" x14ac:dyDescent="0.2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2:13" x14ac:dyDescent="0.2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2:13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2:13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2:13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3" spans="2:13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2:13" x14ac:dyDescent="0.2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5" spans="2:13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</row>
    <row r="66" spans="2:13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2:13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2:13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2:13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2:13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2:13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2:13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2:13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pans="2:13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</row>
    <row r="76" spans="2:13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2:13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</row>
    <row r="78" spans="2:13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</row>
    <row r="79" spans="2:13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</row>
    <row r="80" spans="2:13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</row>
    <row r="81" spans="2:13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2:13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</row>
    <row r="83" spans="2:13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</row>
    <row r="84" spans="2:13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</row>
    <row r="85" spans="2:13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2:13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2:13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</row>
    <row r="88" spans="2:13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</row>
    <row r="89" spans="2:13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</row>
    <row r="90" spans="2:13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</row>
    <row r="91" spans="2:13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</row>
    <row r="92" spans="2:13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</row>
    <row r="93" spans="2:13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</row>
    <row r="94" spans="2:13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</row>
    <row r="95" spans="2:13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</row>
    <row r="96" spans="2:13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</row>
    <row r="97" spans="2:13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</row>
    <row r="98" spans="2:13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</row>
    <row r="99" spans="2:13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</row>
    <row r="100" spans="2:13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</row>
    <row r="101" spans="2:13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</row>
    <row r="102" spans="2:13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</row>
    <row r="103" spans="2:13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</row>
    <row r="104" spans="2:13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</row>
    <row r="105" spans="2:13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</row>
    <row r="106" spans="2:13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</row>
    <row r="107" spans="2:13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</row>
    <row r="108" spans="2:13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</row>
    <row r="109" spans="2:13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2:13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</row>
    <row r="111" spans="2:13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</row>
    <row r="112" spans="2:13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</row>
    <row r="113" spans="2:13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</row>
    <row r="114" spans="2:13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</row>
    <row r="115" spans="2:13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</row>
    <row r="116" spans="2:13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</row>
    <row r="117" spans="2:13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</row>
    <row r="118" spans="2:13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</row>
    <row r="119" spans="2:13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2:13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</row>
    <row r="121" spans="2:13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</row>
    <row r="122" spans="2:13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</row>
    <row r="123" spans="2:13" x14ac:dyDescent="0.2">
      <c r="B123" s="60"/>
      <c r="C123" s="60"/>
      <c r="D123" s="60"/>
      <c r="K123" s="60"/>
    </row>
    <row r="124" spans="2:13" x14ac:dyDescent="0.2">
      <c r="B124" s="60"/>
      <c r="C124" s="60"/>
      <c r="D124" s="60"/>
      <c r="K124" s="60"/>
    </row>
    <row r="125" spans="2:13" x14ac:dyDescent="0.2">
      <c r="B125" s="60"/>
      <c r="C125" s="60"/>
      <c r="D125" s="60"/>
      <c r="K125" s="60"/>
    </row>
    <row r="126" spans="2:13" x14ac:dyDescent="0.2">
      <c r="B126" s="60"/>
      <c r="C126" s="60"/>
      <c r="D126" s="60"/>
      <c r="K126" s="60"/>
    </row>
    <row r="127" spans="2:13" x14ac:dyDescent="0.2">
      <c r="B127" s="60"/>
      <c r="C127" s="60"/>
      <c r="D127" s="60"/>
      <c r="K127" s="60"/>
    </row>
    <row r="128" spans="2:13" x14ac:dyDescent="0.2">
      <c r="B128" s="60"/>
      <c r="C128" s="60"/>
      <c r="D128" s="60"/>
      <c r="K128" s="60"/>
    </row>
    <row r="129" spans="2:11" x14ac:dyDescent="0.2">
      <c r="B129" s="60"/>
      <c r="C129" s="60"/>
      <c r="D129" s="60"/>
      <c r="K129" s="60"/>
    </row>
    <row r="130" spans="2:11" x14ac:dyDescent="0.2">
      <c r="B130" s="60"/>
      <c r="C130" s="60"/>
      <c r="D130" s="60"/>
      <c r="K130" s="60"/>
    </row>
    <row r="131" spans="2:11" x14ac:dyDescent="0.2">
      <c r="B131" s="60"/>
      <c r="C131" s="60"/>
      <c r="D131" s="60"/>
      <c r="K131" s="60"/>
    </row>
    <row r="132" spans="2:11" x14ac:dyDescent="0.2">
      <c r="B132" s="60"/>
      <c r="C132" s="60"/>
      <c r="D132" s="60"/>
      <c r="K132" s="60"/>
    </row>
    <row r="133" spans="2:11" x14ac:dyDescent="0.2">
      <c r="B133" s="60"/>
      <c r="C133" s="60"/>
      <c r="D133" s="60"/>
      <c r="K133" s="60"/>
    </row>
    <row r="134" spans="2:11" x14ac:dyDescent="0.2">
      <c r="B134" s="60"/>
      <c r="C134" s="60"/>
      <c r="D134" s="60"/>
      <c r="K134" s="60"/>
    </row>
    <row r="135" spans="2:11" x14ac:dyDescent="0.2">
      <c r="B135" s="60"/>
      <c r="C135" s="60"/>
      <c r="D135" s="60"/>
      <c r="K135" s="60"/>
    </row>
    <row r="136" spans="2:11" x14ac:dyDescent="0.2">
      <c r="B136" s="60"/>
      <c r="C136" s="60"/>
      <c r="D136" s="60"/>
      <c r="K136" s="60"/>
    </row>
    <row r="137" spans="2:11" x14ac:dyDescent="0.2">
      <c r="B137" s="60"/>
      <c r="C137" s="60"/>
      <c r="D137" s="60"/>
      <c r="K137" s="60"/>
    </row>
    <row r="138" spans="2:11" x14ac:dyDescent="0.2">
      <c r="B138" s="60"/>
      <c r="C138" s="60"/>
      <c r="D138" s="60"/>
      <c r="K138" s="60"/>
    </row>
    <row r="139" spans="2:11" x14ac:dyDescent="0.2">
      <c r="B139" s="60"/>
      <c r="C139" s="60"/>
      <c r="D139" s="60"/>
      <c r="K139" s="60"/>
    </row>
    <row r="140" spans="2:11" x14ac:dyDescent="0.2">
      <c r="B140" s="60"/>
      <c r="C140" s="60"/>
      <c r="D140" s="60"/>
      <c r="K140" s="60"/>
    </row>
    <row r="141" spans="2:11" x14ac:dyDescent="0.2">
      <c r="B141" s="60"/>
      <c r="C141" s="60"/>
      <c r="D141" s="60"/>
      <c r="K141" s="60"/>
    </row>
    <row r="142" spans="2:11" x14ac:dyDescent="0.2">
      <c r="B142" s="60"/>
      <c r="C142" s="60"/>
      <c r="D142" s="60"/>
      <c r="K142" s="60"/>
    </row>
    <row r="143" spans="2:11" x14ac:dyDescent="0.2">
      <c r="B143" s="60"/>
      <c r="C143" s="60"/>
      <c r="D143" s="60"/>
      <c r="K143" s="60"/>
    </row>
    <row r="144" spans="2:11" x14ac:dyDescent="0.2">
      <c r="B144" s="60"/>
      <c r="C144" s="60"/>
      <c r="D144" s="60"/>
      <c r="K144" s="60"/>
    </row>
    <row r="145" spans="2:11" x14ac:dyDescent="0.2">
      <c r="B145" s="60"/>
      <c r="C145" s="60"/>
      <c r="D145" s="60"/>
      <c r="K145" s="60"/>
    </row>
    <row r="146" spans="2:11" x14ac:dyDescent="0.2">
      <c r="B146" s="60"/>
      <c r="C146" s="60"/>
      <c r="D146" s="60"/>
      <c r="K146" s="60"/>
    </row>
    <row r="147" spans="2:11" x14ac:dyDescent="0.2">
      <c r="B147" s="60"/>
      <c r="C147" s="60"/>
      <c r="D147" s="60"/>
      <c r="K147" s="60"/>
    </row>
    <row r="148" spans="2:11" x14ac:dyDescent="0.2">
      <c r="B148" s="60"/>
      <c r="C148" s="60"/>
      <c r="D148" s="60"/>
      <c r="K148" s="60"/>
    </row>
    <row r="149" spans="2:11" x14ac:dyDescent="0.2">
      <c r="B149" s="60"/>
      <c r="C149" s="60"/>
      <c r="D149" s="60"/>
      <c r="K149" s="60"/>
    </row>
    <row r="150" spans="2:11" x14ac:dyDescent="0.2">
      <c r="B150" s="60"/>
      <c r="C150" s="60"/>
      <c r="D150" s="60"/>
      <c r="K150" s="60"/>
    </row>
    <row r="151" spans="2:11" x14ac:dyDescent="0.2">
      <c r="B151" s="60"/>
      <c r="C151" s="60"/>
      <c r="D151" s="60"/>
      <c r="K151" s="60"/>
    </row>
    <row r="152" spans="2:11" x14ac:dyDescent="0.2">
      <c r="B152" s="60"/>
      <c r="C152" s="60"/>
      <c r="D152" s="60"/>
      <c r="K152" s="60"/>
    </row>
    <row r="153" spans="2:11" x14ac:dyDescent="0.2">
      <c r="B153" s="60"/>
      <c r="C153" s="60"/>
      <c r="D153" s="60"/>
      <c r="K153" s="60"/>
    </row>
    <row r="154" spans="2:11" x14ac:dyDescent="0.2">
      <c r="B154" s="60"/>
      <c r="C154" s="60"/>
      <c r="D154" s="60"/>
      <c r="K154" s="60"/>
    </row>
    <row r="155" spans="2:11" x14ac:dyDescent="0.2">
      <c r="B155" s="60"/>
      <c r="C155" s="60"/>
      <c r="D155" s="60"/>
      <c r="K155" s="60"/>
    </row>
    <row r="156" spans="2:11" x14ac:dyDescent="0.2">
      <c r="B156" s="60"/>
      <c r="C156" s="60"/>
      <c r="D156" s="60"/>
      <c r="K156" s="60"/>
    </row>
    <row r="157" spans="2:11" x14ac:dyDescent="0.2">
      <c r="B157" s="60"/>
      <c r="C157" s="60"/>
      <c r="D157" s="60"/>
      <c r="K157" s="60"/>
    </row>
    <row r="158" spans="2:11" x14ac:dyDescent="0.2">
      <c r="B158" s="60"/>
      <c r="C158" s="60"/>
      <c r="D158" s="60"/>
      <c r="K158" s="60"/>
    </row>
    <row r="159" spans="2:11" x14ac:dyDescent="0.2">
      <c r="B159" s="60"/>
      <c r="C159" s="60"/>
      <c r="D159" s="60"/>
      <c r="K159" s="60"/>
    </row>
    <row r="160" spans="2:11" x14ac:dyDescent="0.2">
      <c r="B160" s="60"/>
      <c r="C160" s="60"/>
      <c r="D160" s="60"/>
      <c r="K160" s="60"/>
    </row>
    <row r="161" spans="2:11" x14ac:dyDescent="0.2">
      <c r="B161" s="60"/>
      <c r="C161" s="60"/>
      <c r="D161" s="60"/>
      <c r="K161" s="60"/>
    </row>
    <row r="162" spans="2:11" x14ac:dyDescent="0.2">
      <c r="B162" s="60"/>
      <c r="C162" s="60"/>
      <c r="D162" s="60"/>
      <c r="K162" s="60"/>
    </row>
    <row r="163" spans="2:11" x14ac:dyDescent="0.2">
      <c r="B163" s="60"/>
      <c r="C163" s="60"/>
      <c r="D163" s="60"/>
      <c r="K163" s="60"/>
    </row>
    <row r="164" spans="2:11" x14ac:dyDescent="0.2">
      <c r="B164" s="60"/>
      <c r="C164" s="60"/>
      <c r="D164" s="60"/>
      <c r="K164" s="60"/>
    </row>
    <row r="165" spans="2:11" x14ac:dyDescent="0.2">
      <c r="B165" s="60"/>
      <c r="C165" s="60"/>
      <c r="D165" s="60"/>
      <c r="K165" s="60"/>
    </row>
    <row r="166" spans="2:11" x14ac:dyDescent="0.2">
      <c r="B166" s="60"/>
      <c r="C166" s="60"/>
      <c r="D166" s="60"/>
      <c r="K166" s="60"/>
    </row>
    <row r="167" spans="2:11" x14ac:dyDescent="0.2">
      <c r="B167" s="60"/>
      <c r="C167" s="60"/>
      <c r="D167" s="60"/>
      <c r="K167" s="60"/>
    </row>
    <row r="168" spans="2:11" x14ac:dyDescent="0.2">
      <c r="B168" s="60"/>
      <c r="C168" s="60"/>
      <c r="D168" s="60"/>
      <c r="K168" s="60"/>
    </row>
    <row r="169" spans="2:11" x14ac:dyDescent="0.2">
      <c r="B169" s="60"/>
      <c r="C169" s="60"/>
      <c r="D169" s="60"/>
      <c r="K169" s="60"/>
    </row>
    <row r="170" spans="2:11" x14ac:dyDescent="0.2">
      <c r="B170" s="60"/>
      <c r="C170" s="60"/>
      <c r="D170" s="60"/>
      <c r="K170" s="60"/>
    </row>
    <row r="171" spans="2:11" x14ac:dyDescent="0.2">
      <c r="B171" s="60"/>
      <c r="C171" s="60"/>
      <c r="D171" s="60"/>
      <c r="K171" s="60"/>
    </row>
    <row r="172" spans="2:11" x14ac:dyDescent="0.2">
      <c r="B172" s="60"/>
      <c r="C172" s="60"/>
      <c r="D172" s="60"/>
      <c r="K172" s="60"/>
    </row>
    <row r="173" spans="2:11" x14ac:dyDescent="0.2">
      <c r="B173" s="60"/>
      <c r="C173" s="60"/>
      <c r="D173" s="60"/>
      <c r="K173" s="60"/>
    </row>
    <row r="174" spans="2:11" x14ac:dyDescent="0.2">
      <c r="B174" s="60"/>
      <c r="C174" s="60"/>
      <c r="D174" s="60"/>
      <c r="K174" s="60"/>
    </row>
    <row r="175" spans="2:11" x14ac:dyDescent="0.2">
      <c r="B175" s="60"/>
      <c r="C175" s="60"/>
      <c r="D175" s="60"/>
      <c r="K175" s="60"/>
    </row>
    <row r="176" spans="2:11" x14ac:dyDescent="0.2">
      <c r="B176" s="60"/>
      <c r="C176" s="60"/>
      <c r="D176" s="60"/>
      <c r="K176" s="60"/>
    </row>
    <row r="177" spans="2:11" x14ac:dyDescent="0.2">
      <c r="B177" s="60"/>
      <c r="C177" s="60"/>
      <c r="D177" s="60"/>
      <c r="K177" s="60"/>
    </row>
    <row r="178" spans="2:11" x14ac:dyDescent="0.2">
      <c r="B178" s="60"/>
      <c r="C178" s="60"/>
      <c r="D178" s="60"/>
      <c r="K178" s="60"/>
    </row>
    <row r="179" spans="2:11" x14ac:dyDescent="0.2">
      <c r="B179" s="60"/>
      <c r="C179" s="60"/>
      <c r="D179" s="60"/>
      <c r="K179" s="60"/>
    </row>
    <row r="180" spans="2:11" x14ac:dyDescent="0.2">
      <c r="B180" s="60"/>
      <c r="C180" s="60"/>
      <c r="D180" s="60"/>
      <c r="K180" s="60"/>
    </row>
    <row r="181" spans="2:11" x14ac:dyDescent="0.2">
      <c r="B181" s="60"/>
      <c r="C181" s="60"/>
      <c r="D181" s="60"/>
      <c r="K181" s="60"/>
    </row>
    <row r="182" spans="2:11" x14ac:dyDescent="0.2">
      <c r="B182" s="60"/>
      <c r="C182" s="60"/>
      <c r="D182" s="60"/>
      <c r="K182" s="60"/>
    </row>
    <row r="183" spans="2:11" x14ac:dyDescent="0.2">
      <c r="B183" s="60"/>
      <c r="C183" s="60"/>
      <c r="D183" s="60"/>
      <c r="K183" s="60"/>
    </row>
    <row r="184" spans="2:11" x14ac:dyDescent="0.2">
      <c r="B184" s="60"/>
      <c r="C184" s="60"/>
      <c r="D184" s="60"/>
      <c r="K184" s="60"/>
    </row>
    <row r="185" spans="2:11" x14ac:dyDescent="0.2">
      <c r="B185" s="60"/>
      <c r="C185" s="60"/>
      <c r="D185" s="60"/>
      <c r="K185" s="60"/>
    </row>
    <row r="186" spans="2:11" x14ac:dyDescent="0.2">
      <c r="B186" s="60"/>
      <c r="C186" s="60"/>
      <c r="D186" s="60"/>
      <c r="K186" s="60"/>
    </row>
    <row r="187" spans="2:11" x14ac:dyDescent="0.2">
      <c r="B187" s="60"/>
      <c r="C187" s="60"/>
      <c r="D187" s="60"/>
      <c r="K187" s="60"/>
    </row>
    <row r="188" spans="2:11" x14ac:dyDescent="0.2">
      <c r="B188" s="60"/>
      <c r="C188" s="60"/>
      <c r="D188" s="60"/>
      <c r="K188" s="60"/>
    </row>
    <row r="189" spans="2:11" x14ac:dyDescent="0.2">
      <c r="B189" s="60"/>
      <c r="C189" s="60"/>
      <c r="D189" s="60"/>
      <c r="K189" s="60"/>
    </row>
    <row r="190" spans="2:11" x14ac:dyDescent="0.2">
      <c r="B190" s="60"/>
      <c r="C190" s="60"/>
      <c r="D190" s="60"/>
      <c r="K190" s="60"/>
    </row>
    <row r="191" spans="2:11" x14ac:dyDescent="0.2">
      <c r="B191" s="60"/>
      <c r="C191" s="60"/>
      <c r="D191" s="60"/>
      <c r="K191" s="60"/>
    </row>
    <row r="192" spans="2:11" x14ac:dyDescent="0.2">
      <c r="C192" s="60"/>
      <c r="D192" s="60"/>
      <c r="K192" s="60"/>
    </row>
    <row r="193" spans="3:11" x14ac:dyDescent="0.2">
      <c r="C193" s="60"/>
      <c r="D193" s="60"/>
      <c r="K193" s="60"/>
    </row>
    <row r="194" spans="3:11" x14ac:dyDescent="0.2">
      <c r="C194" s="60"/>
      <c r="D194" s="60"/>
      <c r="K194" s="60"/>
    </row>
    <row r="195" spans="3:11" x14ac:dyDescent="0.2">
      <c r="C195" s="60"/>
      <c r="D195" s="60"/>
      <c r="K195" s="60"/>
    </row>
    <row r="196" spans="3:11" x14ac:dyDescent="0.2">
      <c r="C196" s="60"/>
      <c r="D196" s="60"/>
      <c r="K196" s="60"/>
    </row>
    <row r="197" spans="3:11" x14ac:dyDescent="0.2">
      <c r="C197" s="60"/>
      <c r="D197" s="60"/>
      <c r="K197" s="60"/>
    </row>
    <row r="198" spans="3:11" x14ac:dyDescent="0.2">
      <c r="C198" s="60"/>
      <c r="D198" s="60"/>
      <c r="K198" s="60"/>
    </row>
    <row r="199" spans="3:11" x14ac:dyDescent="0.2">
      <c r="C199" s="60"/>
      <c r="D199" s="60"/>
      <c r="K199" s="60"/>
    </row>
    <row r="200" spans="3:11" x14ac:dyDescent="0.2">
      <c r="C200" s="60"/>
      <c r="D200" s="60"/>
      <c r="K200" s="60"/>
    </row>
    <row r="201" spans="3:11" x14ac:dyDescent="0.2">
      <c r="C201" s="60"/>
      <c r="D201" s="60"/>
      <c r="K201" s="60"/>
    </row>
    <row r="202" spans="3:11" x14ac:dyDescent="0.2">
      <c r="C202" s="60"/>
      <c r="D202" s="60"/>
      <c r="K202" s="60"/>
    </row>
    <row r="203" spans="3:11" x14ac:dyDescent="0.2">
      <c r="C203" s="60"/>
      <c r="D203" s="60"/>
      <c r="K203" s="60"/>
    </row>
    <row r="204" spans="3:11" x14ac:dyDescent="0.2">
      <c r="C204" s="60"/>
      <c r="D204" s="60"/>
      <c r="K204" s="60"/>
    </row>
    <row r="205" spans="3:11" x14ac:dyDescent="0.2">
      <c r="C205" s="60"/>
      <c r="D205" s="60"/>
      <c r="K205" s="60"/>
    </row>
    <row r="206" spans="3:11" x14ac:dyDescent="0.2">
      <c r="K206" s="60"/>
    </row>
    <row r="207" spans="3:11" x14ac:dyDescent="0.2">
      <c r="K207" s="60"/>
    </row>
    <row r="208" spans="3:11" x14ac:dyDescent="0.2">
      <c r="K208" s="60"/>
    </row>
    <row r="209" spans="11:11" x14ac:dyDescent="0.2">
      <c r="K209" s="60"/>
    </row>
    <row r="210" spans="11:11" x14ac:dyDescent="0.2">
      <c r="K210" s="60"/>
    </row>
    <row r="211" spans="11:11" x14ac:dyDescent="0.2">
      <c r="K211" s="60"/>
    </row>
    <row r="212" spans="11:11" x14ac:dyDescent="0.2">
      <c r="K212" s="60"/>
    </row>
    <row r="213" spans="11:11" x14ac:dyDescent="0.2">
      <c r="K213" s="60"/>
    </row>
    <row r="214" spans="11:11" x14ac:dyDescent="0.2">
      <c r="K214" s="60"/>
    </row>
    <row r="215" spans="11:11" x14ac:dyDescent="0.2">
      <c r="K215" s="60"/>
    </row>
    <row r="216" spans="11:11" x14ac:dyDescent="0.2">
      <c r="K216" s="60"/>
    </row>
    <row r="217" spans="11:11" x14ac:dyDescent="0.2">
      <c r="K217" s="60"/>
    </row>
    <row r="218" spans="11:11" x14ac:dyDescent="0.2">
      <c r="K218" s="60"/>
    </row>
    <row r="219" spans="11:11" x14ac:dyDescent="0.2">
      <c r="K219" s="60"/>
    </row>
    <row r="220" spans="11:11" x14ac:dyDescent="0.2">
      <c r="K220" s="60"/>
    </row>
    <row r="221" spans="11:11" x14ac:dyDescent="0.2">
      <c r="K221" s="60"/>
    </row>
    <row r="222" spans="11:11" x14ac:dyDescent="0.2">
      <c r="K222" s="60"/>
    </row>
    <row r="223" spans="11:11" x14ac:dyDescent="0.2">
      <c r="K223" s="60"/>
    </row>
    <row r="224" spans="11:11" x14ac:dyDescent="0.2">
      <c r="K224" s="60"/>
    </row>
    <row r="225" spans="11:11" x14ac:dyDescent="0.2">
      <c r="K225" s="60"/>
    </row>
    <row r="226" spans="11:11" x14ac:dyDescent="0.2">
      <c r="K226" s="60"/>
    </row>
  </sheetData>
  <mergeCells count="9">
    <mergeCell ref="A31:A32"/>
    <mergeCell ref="A2:M2"/>
    <mergeCell ref="A5:M5"/>
    <mergeCell ref="K6:M6"/>
    <mergeCell ref="A9:A10"/>
    <mergeCell ref="E8:G8"/>
    <mergeCell ref="H8:J8"/>
    <mergeCell ref="K8:M8"/>
    <mergeCell ref="B8:D8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162"/>
  <sheetViews>
    <sheetView tabSelected="1" topLeftCell="A7" workbookViewId="0">
      <selection activeCell="E16" sqref="E16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705" t="s">
        <v>218</v>
      </c>
      <c r="B7" s="706"/>
      <c r="C7" s="706"/>
      <c r="D7" s="706"/>
    </row>
    <row r="8" spans="1:4" x14ac:dyDescent="0.2">
      <c r="A8" s="705" t="s">
        <v>494</v>
      </c>
      <c r="B8" s="706"/>
      <c r="C8" s="706"/>
      <c r="D8" s="706"/>
    </row>
    <row r="10" spans="1:4" ht="27" customHeight="1" x14ac:dyDescent="0.2">
      <c r="A10" s="679" t="s">
        <v>493</v>
      </c>
      <c r="B10" s="680"/>
      <c r="C10" s="679"/>
      <c r="D10" s="679"/>
    </row>
    <row r="11" spans="1:4" x14ac:dyDescent="0.2">
      <c r="C11" s="681" t="s">
        <v>214</v>
      </c>
      <c r="D11" s="681"/>
    </row>
    <row r="12" spans="1:4" ht="13.5" thickBot="1" x14ac:dyDescent="0.25">
      <c r="D12" s="1" t="s">
        <v>305</v>
      </c>
    </row>
    <row r="13" spans="1:4" x14ac:dyDescent="0.2">
      <c r="A13" s="3" t="s">
        <v>9</v>
      </c>
      <c r="B13" s="4"/>
      <c r="C13" s="5"/>
      <c r="D13" s="6"/>
    </row>
    <row r="14" spans="1:4" ht="13.5" thickBot="1" x14ac:dyDescent="0.25">
      <c r="A14" s="7" t="s">
        <v>10</v>
      </c>
      <c r="B14" s="8"/>
      <c r="C14" s="9"/>
      <c r="D14" s="10"/>
    </row>
    <row r="15" spans="1:4" x14ac:dyDescent="0.2">
      <c r="A15" s="11" t="s">
        <v>346</v>
      </c>
      <c r="B15" s="12" t="s">
        <v>12</v>
      </c>
      <c r="C15" s="13"/>
      <c r="D15" s="707" t="s">
        <v>13</v>
      </c>
    </row>
    <row r="16" spans="1:4" ht="13.5" thickBot="1" x14ac:dyDescent="0.25">
      <c r="A16" s="14"/>
      <c r="B16" s="18" t="s">
        <v>26</v>
      </c>
      <c r="C16" s="15" t="s">
        <v>14</v>
      </c>
      <c r="D16" s="708"/>
    </row>
    <row r="17" spans="1:4" x14ac:dyDescent="0.2">
      <c r="A17" s="369" t="s">
        <v>43</v>
      </c>
      <c r="B17" s="453">
        <f>B18+B19</f>
        <v>49152</v>
      </c>
      <c r="C17" s="453">
        <f>C18+C19</f>
        <v>49152</v>
      </c>
      <c r="D17" s="371"/>
    </row>
    <row r="18" spans="1:4" x14ac:dyDescent="0.2">
      <c r="A18" s="566" t="s">
        <v>310</v>
      </c>
      <c r="B18" s="452">
        <v>44</v>
      </c>
      <c r="C18" s="368">
        <v>44</v>
      </c>
      <c r="D18" s="334"/>
    </row>
    <row r="19" spans="1:4" x14ac:dyDescent="0.2">
      <c r="A19" s="564" t="s">
        <v>345</v>
      </c>
      <c r="B19" s="421">
        <v>49108</v>
      </c>
      <c r="C19" s="178">
        <v>49108</v>
      </c>
      <c r="D19" s="196"/>
    </row>
    <row r="20" spans="1:4" x14ac:dyDescent="0.2">
      <c r="A20" s="180" t="s">
        <v>460</v>
      </c>
      <c r="B20" s="182">
        <f>B21+B22</f>
        <v>65626</v>
      </c>
      <c r="C20" s="182">
        <f>C21+C22</f>
        <v>68007</v>
      </c>
      <c r="D20" s="197"/>
    </row>
    <row r="21" spans="1:4" x14ac:dyDescent="0.2">
      <c r="A21" s="564" t="s">
        <v>142</v>
      </c>
      <c r="B21" s="451">
        <v>45253</v>
      </c>
      <c r="C21" s="198">
        <f>45253+2381</f>
        <v>47634</v>
      </c>
      <c r="D21" s="197"/>
    </row>
    <row r="22" spans="1:4" x14ac:dyDescent="0.2">
      <c r="A22" s="564" t="s">
        <v>459</v>
      </c>
      <c r="B22" s="451">
        <v>20373</v>
      </c>
      <c r="C22" s="198">
        <v>20373</v>
      </c>
      <c r="D22" s="270"/>
    </row>
    <row r="23" spans="1:4" x14ac:dyDescent="0.2">
      <c r="A23" s="180" t="s">
        <v>487</v>
      </c>
      <c r="B23" s="471">
        <v>0</v>
      </c>
      <c r="C23" s="182">
        <v>856</v>
      </c>
      <c r="D23" s="197"/>
    </row>
    <row r="24" spans="1:4" ht="13.5" thickBot="1" x14ac:dyDescent="0.25">
      <c r="A24" s="199" t="s">
        <v>501</v>
      </c>
      <c r="B24" s="454">
        <v>132</v>
      </c>
      <c r="C24" s="200">
        <v>132</v>
      </c>
      <c r="D24" s="638"/>
    </row>
    <row r="25" spans="1:4" ht="13.5" thickBot="1" x14ac:dyDescent="0.25">
      <c r="A25" s="493" t="s">
        <v>502</v>
      </c>
      <c r="B25" s="494">
        <f>B20+B17+B24</f>
        <v>114910</v>
      </c>
      <c r="C25" s="494">
        <f>C20+C17+C24+C23</f>
        <v>118147</v>
      </c>
      <c r="D25" s="496"/>
    </row>
    <row r="26" spans="1:4" hidden="1" x14ac:dyDescent="0.2">
      <c r="A26" s="201"/>
      <c r="B26" s="202"/>
      <c r="C26" s="202"/>
      <c r="D26" s="202"/>
    </row>
    <row r="27" spans="1:4" hidden="1" x14ac:dyDescent="0.2">
      <c r="A27" s="201"/>
      <c r="B27" s="202"/>
      <c r="C27" s="202"/>
      <c r="D27" s="202"/>
    </row>
    <row r="28" spans="1:4" hidden="1" x14ac:dyDescent="0.2">
      <c r="A28" s="162"/>
      <c r="B28" s="163"/>
      <c r="C28" s="163"/>
      <c r="D28" s="163"/>
    </row>
    <row r="29" spans="1:4" hidden="1" x14ac:dyDescent="0.2">
      <c r="A29" s="162"/>
      <c r="B29" s="163"/>
      <c r="C29" s="163"/>
      <c r="D29" s="163"/>
    </row>
    <row r="30" spans="1:4" x14ac:dyDescent="0.2">
      <c r="A30" s="162"/>
      <c r="B30" s="163"/>
      <c r="C30" s="163"/>
      <c r="D30" s="163"/>
    </row>
    <row r="31" spans="1:4" x14ac:dyDescent="0.2">
      <c r="A31" s="698" t="s">
        <v>218</v>
      </c>
      <c r="B31" s="699"/>
      <c r="C31" s="699"/>
      <c r="D31" s="699"/>
    </row>
    <row r="32" spans="1:4" x14ac:dyDescent="0.2">
      <c r="A32" s="698" t="s">
        <v>494</v>
      </c>
      <c r="B32" s="699"/>
      <c r="C32" s="699"/>
      <c r="D32" s="699"/>
    </row>
    <row r="33" spans="1:4" hidden="1" x14ac:dyDescent="0.2">
      <c r="A33" s="700"/>
      <c r="B33" s="667"/>
      <c r="C33" s="700"/>
      <c r="D33" s="700"/>
    </row>
    <row r="34" spans="1:4" hidden="1" x14ac:dyDescent="0.2">
      <c r="A34" s="162"/>
      <c r="B34" s="163"/>
      <c r="C34" s="162"/>
      <c r="D34" s="162"/>
    </row>
    <row r="35" spans="1:4" hidden="1" x14ac:dyDescent="0.2">
      <c r="A35" s="162"/>
      <c r="B35" s="163"/>
      <c r="C35" s="162"/>
      <c r="D35" s="162"/>
    </row>
    <row r="36" spans="1:4" hidden="1" x14ac:dyDescent="0.2">
      <c r="A36" s="162"/>
      <c r="B36" s="163"/>
      <c r="C36" s="701"/>
      <c r="D36" s="701"/>
    </row>
    <row r="37" spans="1:4" ht="13.5" hidden="1" thickBot="1" x14ac:dyDescent="0.25">
      <c r="A37" s="162"/>
      <c r="B37" s="163"/>
      <c r="C37" s="702" t="s">
        <v>178</v>
      </c>
      <c r="D37" s="702"/>
    </row>
    <row r="38" spans="1:4" ht="13.5" thickBot="1" x14ac:dyDescent="0.25">
      <c r="A38" s="162"/>
      <c r="B38" s="163"/>
      <c r="C38" s="309"/>
      <c r="D38" s="309"/>
    </row>
    <row r="39" spans="1:4" x14ac:dyDescent="0.2">
      <c r="A39" s="165" t="s">
        <v>15</v>
      </c>
      <c r="B39" s="166"/>
      <c r="C39" s="167"/>
      <c r="D39" s="203"/>
    </row>
    <row r="40" spans="1:4" ht="13.5" thickBot="1" x14ac:dyDescent="0.25">
      <c r="A40" s="204" t="s">
        <v>10</v>
      </c>
      <c r="B40" s="205"/>
      <c r="C40" s="201"/>
      <c r="D40" s="206"/>
    </row>
    <row r="41" spans="1:4" x14ac:dyDescent="0.2">
      <c r="A41" s="168" t="s">
        <v>16</v>
      </c>
      <c r="B41" s="169" t="s">
        <v>12</v>
      </c>
      <c r="C41" s="170"/>
      <c r="D41" s="703" t="s">
        <v>13</v>
      </c>
    </row>
    <row r="42" spans="1:4" ht="13.5" thickBot="1" x14ac:dyDescent="0.25">
      <c r="A42" s="207"/>
      <c r="B42" s="208" t="s">
        <v>26</v>
      </c>
      <c r="C42" s="209" t="s">
        <v>14</v>
      </c>
      <c r="D42" s="704"/>
    </row>
    <row r="43" spans="1:4" x14ac:dyDescent="0.2">
      <c r="A43" s="311" t="s">
        <v>17</v>
      </c>
      <c r="B43" s="470">
        <f>SUM(B44:B46)</f>
        <v>112203</v>
      </c>
      <c r="C43" s="312">
        <f>SUM(C44:C46)</f>
        <v>115440</v>
      </c>
      <c r="D43" s="313"/>
    </row>
    <row r="44" spans="1:4" x14ac:dyDescent="0.2">
      <c r="A44" s="176" t="s">
        <v>44</v>
      </c>
      <c r="B44" s="421">
        <v>53952</v>
      </c>
      <c r="C44" s="177">
        <v>57539</v>
      </c>
      <c r="D44" s="314"/>
    </row>
    <row r="45" spans="1:4" x14ac:dyDescent="0.2">
      <c r="A45" s="176" t="s">
        <v>45</v>
      </c>
      <c r="B45" s="421">
        <v>11375</v>
      </c>
      <c r="C45" s="177">
        <v>11375</v>
      </c>
      <c r="D45" s="314"/>
    </row>
    <row r="46" spans="1:4" x14ac:dyDescent="0.2">
      <c r="A46" s="176" t="s">
        <v>46</v>
      </c>
      <c r="B46" s="421">
        <v>46876</v>
      </c>
      <c r="C46" s="177">
        <v>46526</v>
      </c>
      <c r="D46" s="314"/>
    </row>
    <row r="47" spans="1:4" x14ac:dyDescent="0.2">
      <c r="A47" s="180" t="s">
        <v>309</v>
      </c>
      <c r="B47" s="422">
        <v>318</v>
      </c>
      <c r="C47" s="181">
        <v>318</v>
      </c>
      <c r="D47" s="314"/>
    </row>
    <row r="48" spans="1:4" x14ac:dyDescent="0.2">
      <c r="A48" s="180" t="s">
        <v>347</v>
      </c>
      <c r="B48" s="469">
        <v>2389</v>
      </c>
      <c r="C48" s="181">
        <v>2389</v>
      </c>
      <c r="D48" s="314"/>
    </row>
    <row r="49" spans="1:4" x14ac:dyDescent="0.2">
      <c r="A49" s="174"/>
      <c r="B49" s="433"/>
      <c r="C49" s="175"/>
      <c r="D49" s="196"/>
    </row>
    <row r="50" spans="1:4" ht="13.5" thickBot="1" x14ac:dyDescent="0.25">
      <c r="A50" s="489" t="s">
        <v>348</v>
      </c>
      <c r="B50" s="490">
        <f>SUM(B43+B47+B48)</f>
        <v>114910</v>
      </c>
      <c r="C50" s="497">
        <f>SUM(C43+C47+C48)</f>
        <v>118147</v>
      </c>
      <c r="D50" s="498"/>
    </row>
    <row r="51" spans="1:4" x14ac:dyDescent="0.2">
      <c r="A51" s="162"/>
      <c r="B51" s="163"/>
      <c r="C51" s="162"/>
      <c r="D51" s="163"/>
    </row>
    <row r="52" spans="1:4" x14ac:dyDescent="0.2">
      <c r="A52" s="37"/>
      <c r="B52" s="34"/>
      <c r="C52" s="33"/>
      <c r="D52" s="33"/>
    </row>
    <row r="53" spans="1:4" x14ac:dyDescent="0.2">
      <c r="A53" s="37"/>
      <c r="B53" s="34"/>
      <c r="C53" s="33"/>
      <c r="D53" s="33"/>
    </row>
    <row r="54" spans="1:4" x14ac:dyDescent="0.2">
      <c r="A54" s="37"/>
      <c r="B54" s="34"/>
      <c r="C54" s="33"/>
      <c r="D54" s="33"/>
    </row>
    <row r="55" spans="1:4" x14ac:dyDescent="0.2">
      <c r="A55" s="33"/>
      <c r="B55" s="34"/>
      <c r="C55" s="33"/>
      <c r="D55" s="33"/>
    </row>
    <row r="56" spans="1:4" x14ac:dyDescent="0.2">
      <c r="A56" s="37"/>
      <c r="B56" s="34"/>
      <c r="C56" s="33"/>
      <c r="D56" s="33"/>
    </row>
    <row r="57" spans="1:4" x14ac:dyDescent="0.2">
      <c r="A57" s="33"/>
      <c r="B57" s="34"/>
      <c r="C57" s="33"/>
      <c r="D57" s="33"/>
    </row>
    <row r="58" spans="1:4" x14ac:dyDescent="0.2">
      <c r="A58" s="37"/>
      <c r="B58" s="34"/>
      <c r="C58" s="33"/>
      <c r="D58" s="33"/>
    </row>
    <row r="59" spans="1:4" x14ac:dyDescent="0.2">
      <c r="A59" s="33"/>
      <c r="B59" s="34"/>
      <c r="C59" s="33"/>
      <c r="D59" s="33"/>
    </row>
    <row r="60" spans="1:4" x14ac:dyDescent="0.2">
      <c r="A60" s="33"/>
      <c r="B60" s="34"/>
      <c r="C60" s="33"/>
      <c r="D60" s="33"/>
    </row>
    <row r="61" spans="1:4" x14ac:dyDescent="0.2">
      <c r="A61" s="37"/>
      <c r="B61" s="34"/>
      <c r="C61" s="34"/>
      <c r="D61" s="33"/>
    </row>
    <row r="62" spans="1:4" x14ac:dyDescent="0.2">
      <c r="A62" s="37"/>
      <c r="B62" s="34"/>
      <c r="C62" s="34"/>
      <c r="D62" s="33"/>
    </row>
    <row r="63" spans="1:4" x14ac:dyDescent="0.2">
      <c r="A63" s="37"/>
      <c r="B63" s="34"/>
      <c r="C63" s="34"/>
      <c r="D63" s="33"/>
    </row>
    <row r="64" spans="1:4" x14ac:dyDescent="0.2">
      <c r="A64" s="37"/>
      <c r="B64" s="34"/>
      <c r="C64" s="34"/>
      <c r="D64" s="33"/>
    </row>
    <row r="65" spans="1:4" x14ac:dyDescent="0.2">
      <c r="A65" s="37"/>
      <c r="B65" s="34"/>
      <c r="C65" s="34"/>
      <c r="D65" s="33"/>
    </row>
    <row r="66" spans="1:4" x14ac:dyDescent="0.2">
      <c r="A66" s="35"/>
      <c r="B66" s="34"/>
      <c r="C66" s="33"/>
      <c r="D66" s="33"/>
    </row>
    <row r="67" spans="1:4" x14ac:dyDescent="0.2">
      <c r="A67" s="33"/>
      <c r="B67" s="36"/>
      <c r="C67" s="36"/>
      <c r="D67" s="36"/>
    </row>
    <row r="68" spans="1:4" x14ac:dyDescent="0.2">
      <c r="A68" s="33"/>
      <c r="B68" s="34"/>
      <c r="C68" s="33"/>
      <c r="D68" s="33"/>
    </row>
    <row r="69" spans="1:4" x14ac:dyDescent="0.2">
      <c r="A69" s="33"/>
      <c r="B69" s="34"/>
      <c r="C69" s="33"/>
      <c r="D69" s="33"/>
    </row>
    <row r="70" spans="1:4" x14ac:dyDescent="0.2">
      <c r="A70" s="33"/>
      <c r="B70" s="34"/>
      <c r="C70" s="33"/>
      <c r="D70" s="33"/>
    </row>
    <row r="71" spans="1:4" x14ac:dyDescent="0.2">
      <c r="A71" s="33"/>
      <c r="B71" s="34"/>
      <c r="C71" s="33"/>
      <c r="D71" s="33"/>
    </row>
    <row r="72" spans="1:4" x14ac:dyDescent="0.2">
      <c r="A72" s="33"/>
      <c r="B72" s="34"/>
      <c r="C72" s="33"/>
      <c r="D72" s="33"/>
    </row>
    <row r="73" spans="1:4" x14ac:dyDescent="0.2">
      <c r="A73" s="33"/>
      <c r="B73" s="34"/>
      <c r="C73" s="33"/>
      <c r="D73" s="33"/>
    </row>
    <row r="74" spans="1:4" x14ac:dyDescent="0.2">
      <c r="A74" s="33"/>
      <c r="B74" s="34"/>
      <c r="C74" s="33"/>
      <c r="D74" s="33"/>
    </row>
    <row r="75" spans="1:4" x14ac:dyDescent="0.2">
      <c r="A75" s="33"/>
      <c r="B75" s="34"/>
      <c r="C75" s="33"/>
      <c r="D75" s="33"/>
    </row>
    <row r="76" spans="1:4" x14ac:dyDescent="0.2">
      <c r="A76" s="33"/>
      <c r="B76" s="34"/>
      <c r="C76" s="33"/>
      <c r="D76" s="33"/>
    </row>
    <row r="77" spans="1:4" x14ac:dyDescent="0.2">
      <c r="A77" s="33"/>
      <c r="B77" s="34"/>
      <c r="C77" s="33"/>
      <c r="D77" s="33"/>
    </row>
    <row r="78" spans="1:4" x14ac:dyDescent="0.2">
      <c r="A78" s="33"/>
      <c r="B78" s="34"/>
      <c r="C78" s="33"/>
      <c r="D78" s="33"/>
    </row>
    <row r="79" spans="1:4" x14ac:dyDescent="0.2">
      <c r="A79" s="33"/>
      <c r="B79" s="34"/>
      <c r="C79" s="33"/>
      <c r="D79" s="33"/>
    </row>
    <row r="80" spans="1:4" x14ac:dyDescent="0.2">
      <c r="A80" s="35"/>
      <c r="B80" s="34"/>
      <c r="C80" s="33"/>
      <c r="D80" s="33"/>
    </row>
    <row r="81" spans="1:4" x14ac:dyDescent="0.2">
      <c r="A81" s="35"/>
      <c r="B81" s="36"/>
      <c r="C81" s="35"/>
      <c r="D81" s="33"/>
    </row>
    <row r="82" spans="1:4" x14ac:dyDescent="0.2">
      <c r="A82" s="33"/>
      <c r="B82" s="36"/>
      <c r="C82" s="35"/>
      <c r="D82" s="33"/>
    </row>
    <row r="83" spans="1:4" x14ac:dyDescent="0.2">
      <c r="A83" s="33"/>
      <c r="B83" s="34"/>
      <c r="C83" s="33"/>
      <c r="D83" s="33"/>
    </row>
    <row r="84" spans="1:4" x14ac:dyDescent="0.2">
      <c r="A84" s="33"/>
      <c r="B84" s="34"/>
      <c r="C84" s="33"/>
      <c r="D84" s="33"/>
    </row>
    <row r="85" spans="1:4" x14ac:dyDescent="0.2">
      <c r="A85" s="35"/>
      <c r="B85" s="34"/>
      <c r="C85" s="33"/>
      <c r="D85" s="33"/>
    </row>
    <row r="86" spans="1:4" x14ac:dyDescent="0.2">
      <c r="A86" s="35"/>
      <c r="B86" s="36"/>
      <c r="C86" s="35"/>
      <c r="D86" s="35"/>
    </row>
    <row r="87" spans="1:4" x14ac:dyDescent="0.2">
      <c r="A87" s="35"/>
      <c r="B87" s="36"/>
      <c r="C87" s="35"/>
      <c r="D87" s="35"/>
    </row>
    <row r="88" spans="1:4" x14ac:dyDescent="0.2">
      <c r="A88" s="35"/>
      <c r="B88" s="34"/>
      <c r="C88" s="33"/>
      <c r="D88" s="33"/>
    </row>
    <row r="89" spans="1:4" x14ac:dyDescent="0.2">
      <c r="A89" s="35"/>
      <c r="B89" s="34"/>
      <c r="C89" s="33"/>
      <c r="D89" s="33"/>
    </row>
    <row r="90" spans="1:4" x14ac:dyDescent="0.2">
      <c r="A90" s="33"/>
      <c r="B90" s="34"/>
      <c r="C90" s="33"/>
      <c r="D90" s="33"/>
    </row>
    <row r="91" spans="1:4" x14ac:dyDescent="0.2">
      <c r="A91" s="35"/>
      <c r="B91" s="34"/>
      <c r="C91" s="33"/>
      <c r="D91" s="33"/>
    </row>
    <row r="92" spans="1:4" x14ac:dyDescent="0.2">
      <c r="A92" s="33"/>
      <c r="B92" s="36"/>
      <c r="C92" s="35"/>
      <c r="D92" s="35"/>
    </row>
    <row r="93" spans="1:4" x14ac:dyDescent="0.2">
      <c r="A93" s="33"/>
      <c r="B93" s="34"/>
      <c r="C93" s="33"/>
      <c r="D93" s="33"/>
    </row>
    <row r="94" spans="1:4" x14ac:dyDescent="0.2">
      <c r="A94" s="37"/>
      <c r="B94" s="34"/>
      <c r="C94" s="34"/>
      <c r="D94" s="33"/>
    </row>
    <row r="95" spans="1:4" x14ac:dyDescent="0.2">
      <c r="A95" s="37"/>
      <c r="B95" s="34"/>
      <c r="C95" s="34"/>
      <c r="D95" s="34"/>
    </row>
    <row r="96" spans="1:4" x14ac:dyDescent="0.2">
      <c r="A96" s="37"/>
      <c r="B96" s="34"/>
      <c r="C96" s="33"/>
      <c r="D96" s="33"/>
    </row>
    <row r="97" spans="1:4" x14ac:dyDescent="0.2">
      <c r="A97" s="37"/>
      <c r="B97" s="34"/>
      <c r="C97" s="33"/>
      <c r="D97" s="33"/>
    </row>
    <row r="98" spans="1:4" x14ac:dyDescent="0.2">
      <c r="A98" s="37"/>
      <c r="B98" s="34"/>
      <c r="C98" s="34"/>
      <c r="D98" s="34"/>
    </row>
    <row r="99" spans="1:4" x14ac:dyDescent="0.2">
      <c r="A99" s="33"/>
      <c r="B99" s="34"/>
      <c r="C99" s="33"/>
      <c r="D99" s="33"/>
    </row>
    <row r="100" spans="1:4" x14ac:dyDescent="0.2">
      <c r="A100" s="33"/>
      <c r="B100" s="34"/>
      <c r="C100" s="33"/>
      <c r="D100" s="33"/>
    </row>
    <row r="101" spans="1:4" x14ac:dyDescent="0.2">
      <c r="A101" s="37"/>
      <c r="B101" s="34"/>
      <c r="C101" s="33"/>
      <c r="D101" s="33"/>
    </row>
    <row r="102" spans="1:4" x14ac:dyDescent="0.2">
      <c r="A102" s="37"/>
      <c r="B102" s="34"/>
      <c r="C102" s="34"/>
      <c r="D102" s="34"/>
    </row>
    <row r="103" spans="1:4" x14ac:dyDescent="0.2">
      <c r="A103" s="37"/>
      <c r="B103" s="38"/>
      <c r="C103" s="34"/>
      <c r="D103" s="33"/>
    </row>
    <row r="104" spans="1:4" x14ac:dyDescent="0.2">
      <c r="A104" s="37"/>
      <c r="B104" s="38"/>
      <c r="C104" s="34"/>
      <c r="D104" s="33"/>
    </row>
    <row r="105" spans="1:4" x14ac:dyDescent="0.2">
      <c r="A105" s="37"/>
      <c r="B105" s="38"/>
      <c r="C105" s="34"/>
      <c r="D105" s="33"/>
    </row>
    <row r="106" spans="1:4" x14ac:dyDescent="0.2">
      <c r="A106" s="37"/>
      <c r="B106" s="34"/>
      <c r="C106" s="34"/>
      <c r="D106" s="33"/>
    </row>
    <row r="107" spans="1:4" x14ac:dyDescent="0.2">
      <c r="A107" s="37"/>
      <c r="B107" s="34"/>
      <c r="C107" s="34"/>
      <c r="D107" s="34"/>
    </row>
    <row r="108" spans="1:4" x14ac:dyDescent="0.2">
      <c r="A108" s="37"/>
      <c r="B108" s="34"/>
      <c r="C108" s="34"/>
      <c r="D108" s="33"/>
    </row>
    <row r="109" spans="1:4" x14ac:dyDescent="0.2">
      <c r="A109" s="33"/>
      <c r="B109" s="34"/>
      <c r="C109" s="34"/>
      <c r="D109" s="33"/>
    </row>
    <row r="110" spans="1:4" x14ac:dyDescent="0.2">
      <c r="A110" s="33"/>
      <c r="B110" s="34"/>
      <c r="C110" s="34"/>
      <c r="D110" s="33"/>
    </row>
    <row r="111" spans="1:4" x14ac:dyDescent="0.2">
      <c r="A111" s="33"/>
      <c r="B111" s="34"/>
      <c r="C111" s="34"/>
      <c r="D111" s="34"/>
    </row>
    <row r="112" spans="1:4" x14ac:dyDescent="0.2">
      <c r="A112" s="33"/>
      <c r="B112" s="34"/>
      <c r="C112" s="33"/>
      <c r="D112" s="33"/>
    </row>
    <row r="113" spans="1:4" x14ac:dyDescent="0.2">
      <c r="A113" s="33"/>
      <c r="B113" s="34"/>
      <c r="C113" s="33"/>
      <c r="D113" s="33"/>
    </row>
    <row r="114" spans="1:4" x14ac:dyDescent="0.2">
      <c r="A114" s="33"/>
      <c r="B114" s="34"/>
      <c r="C114" s="33"/>
      <c r="D114" s="33"/>
    </row>
    <row r="115" spans="1:4" x14ac:dyDescent="0.2">
      <c r="A115" s="37"/>
      <c r="B115" s="34"/>
      <c r="C115" s="33"/>
      <c r="D115" s="33"/>
    </row>
    <row r="116" spans="1:4" x14ac:dyDescent="0.2">
      <c r="A116" s="37"/>
      <c r="B116" s="34"/>
      <c r="C116" s="34"/>
      <c r="D116" s="34"/>
    </row>
    <row r="117" spans="1:4" x14ac:dyDescent="0.2">
      <c r="A117" s="37"/>
      <c r="B117" s="34"/>
      <c r="C117" s="39"/>
      <c r="D117" s="33"/>
    </row>
    <row r="118" spans="1:4" x14ac:dyDescent="0.2">
      <c r="A118" s="33"/>
      <c r="B118" s="34"/>
      <c r="C118" s="34"/>
      <c r="D118" s="33"/>
    </row>
    <row r="119" spans="1:4" x14ac:dyDescent="0.2">
      <c r="A119" s="35"/>
      <c r="B119" s="34"/>
      <c r="C119" s="33"/>
      <c r="D119" s="33"/>
    </row>
    <row r="120" spans="1:4" x14ac:dyDescent="0.2">
      <c r="A120" s="9"/>
      <c r="B120" s="36"/>
      <c r="C120" s="36"/>
      <c r="D120" s="36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1:4" x14ac:dyDescent="0.2">
      <c r="A161" s="9"/>
      <c r="B161" s="8"/>
      <c r="C161" s="9"/>
      <c r="D161" s="9"/>
    </row>
    <row r="162" spans="1:4" x14ac:dyDescent="0.2">
      <c r="B162" s="8"/>
      <c r="C162" s="9"/>
      <c r="D162" s="9"/>
    </row>
  </sheetData>
  <mergeCells count="11">
    <mergeCell ref="A31:D31"/>
    <mergeCell ref="A7:D7"/>
    <mergeCell ref="A8:D8"/>
    <mergeCell ref="A10:D10"/>
    <mergeCell ref="C11:D11"/>
    <mergeCell ref="D15:D16"/>
    <mergeCell ref="A32:D32"/>
    <mergeCell ref="A33:D33"/>
    <mergeCell ref="C36:D36"/>
    <mergeCell ref="C37:D37"/>
    <mergeCell ref="D41:D4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7:P260"/>
  <sheetViews>
    <sheetView workbookViewId="0">
      <selection activeCell="L20" sqref="L20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7.7109375" customWidth="1"/>
    <col min="7" max="7" width="9" customWidth="1"/>
    <col min="8" max="8" width="7.42578125" customWidth="1"/>
    <col min="9" max="9" width="7.85546875" customWidth="1"/>
  </cols>
  <sheetData>
    <row r="7" spans="1:16" ht="15" x14ac:dyDescent="0.25">
      <c r="A7" s="692" t="s">
        <v>361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0"/>
      <c r="P7" s="660"/>
    </row>
    <row r="8" spans="1:16" x14ac:dyDescent="0.2">
      <c r="A8" s="686" t="s">
        <v>218</v>
      </c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  <c r="O8" s="686"/>
      <c r="P8" s="686"/>
    </row>
    <row r="9" spans="1:16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367"/>
      <c r="L9" s="367"/>
      <c r="M9" s="367"/>
      <c r="N9" s="257"/>
      <c r="O9" s="257"/>
      <c r="P9" s="257"/>
    </row>
    <row r="11" spans="1:16" x14ac:dyDescent="0.2">
      <c r="A11" s="660" t="s">
        <v>490</v>
      </c>
      <c r="B11" s="660"/>
      <c r="C11" s="660"/>
      <c r="D11" s="660"/>
      <c r="E11" s="660"/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</row>
    <row r="12" spans="1:16" x14ac:dyDescent="0.2">
      <c r="O12" t="s">
        <v>191</v>
      </c>
    </row>
    <row r="14" spans="1:16" x14ac:dyDescent="0.2">
      <c r="P14" t="s">
        <v>305</v>
      </c>
    </row>
    <row r="15" spans="1:16" ht="30" customHeight="1" x14ac:dyDescent="0.2">
      <c r="A15" s="717" t="s">
        <v>326</v>
      </c>
      <c r="B15" s="711" t="s">
        <v>31</v>
      </c>
      <c r="C15" s="711"/>
      <c r="D15" s="711"/>
      <c r="E15" s="712" t="s">
        <v>32</v>
      </c>
      <c r="F15" s="713"/>
      <c r="G15" s="714"/>
      <c r="H15" s="711" t="s">
        <v>211</v>
      </c>
      <c r="I15" s="711"/>
      <c r="J15" s="711"/>
      <c r="K15" s="712" t="s">
        <v>400</v>
      </c>
      <c r="L15" s="713"/>
      <c r="M15" s="714"/>
      <c r="N15" s="715" t="s">
        <v>33</v>
      </c>
      <c r="O15" s="711"/>
      <c r="P15" s="716"/>
    </row>
    <row r="16" spans="1:16" x14ac:dyDescent="0.2">
      <c r="A16" s="718"/>
      <c r="B16" s="398" t="s">
        <v>34</v>
      </c>
      <c r="C16" s="397"/>
      <c r="D16" s="709" t="s">
        <v>13</v>
      </c>
      <c r="E16" s="396" t="s">
        <v>35</v>
      </c>
      <c r="F16" s="397"/>
      <c r="G16" s="709" t="s">
        <v>13</v>
      </c>
      <c r="H16" s="398" t="s">
        <v>36</v>
      </c>
      <c r="I16" s="397"/>
      <c r="J16" s="709" t="s">
        <v>13</v>
      </c>
      <c r="K16" s="720" t="s">
        <v>48</v>
      </c>
      <c r="L16" s="721"/>
      <c r="M16" s="709" t="s">
        <v>13</v>
      </c>
      <c r="N16" s="396" t="s">
        <v>37</v>
      </c>
      <c r="O16" s="397"/>
      <c r="P16" s="709" t="s">
        <v>13</v>
      </c>
    </row>
    <row r="17" spans="1:16" x14ac:dyDescent="0.2">
      <c r="A17" s="719"/>
      <c r="B17" s="408" t="s">
        <v>26</v>
      </c>
      <c r="C17" s="401" t="s">
        <v>14</v>
      </c>
      <c r="D17" s="710"/>
      <c r="E17" s="402" t="s">
        <v>26</v>
      </c>
      <c r="F17" s="401" t="s">
        <v>14</v>
      </c>
      <c r="G17" s="710"/>
      <c r="H17" s="397" t="s">
        <v>38</v>
      </c>
      <c r="I17" s="401" t="s">
        <v>14</v>
      </c>
      <c r="J17" s="710"/>
      <c r="K17" s="402" t="s">
        <v>26</v>
      </c>
      <c r="L17" s="401" t="s">
        <v>14</v>
      </c>
      <c r="M17" s="710"/>
      <c r="N17" s="402" t="s">
        <v>26</v>
      </c>
      <c r="O17" s="401" t="s">
        <v>14</v>
      </c>
      <c r="P17" s="710"/>
    </row>
    <row r="18" spans="1:16" ht="18" customHeight="1" x14ac:dyDescent="0.2">
      <c r="A18" s="407" t="s">
        <v>197</v>
      </c>
      <c r="B18" s="481">
        <f>51840+500</f>
        <v>52340</v>
      </c>
      <c r="C18" s="198">
        <v>55927</v>
      </c>
      <c r="D18" s="386"/>
      <c r="E18" s="482">
        <v>11059</v>
      </c>
      <c r="F18" s="213">
        <v>11059</v>
      </c>
      <c r="G18" s="382"/>
      <c r="H18" s="481">
        <f>42289-500</f>
        <v>41789</v>
      </c>
      <c r="I18" s="451">
        <v>41789</v>
      </c>
      <c r="J18" s="386"/>
      <c r="K18" s="385">
        <v>2707</v>
      </c>
      <c r="L18" s="213">
        <v>2707</v>
      </c>
      <c r="M18" s="382"/>
      <c r="N18" s="213">
        <f>SUM(B18+E18+H18+K18)</f>
        <v>107895</v>
      </c>
      <c r="O18" s="213">
        <f>SUM(C18+F18+I18+L18)</f>
        <v>111482</v>
      </c>
      <c r="P18" s="382"/>
    </row>
    <row r="19" spans="1:16" ht="18" customHeight="1" x14ac:dyDescent="0.2">
      <c r="A19" s="407" t="s">
        <v>327</v>
      </c>
      <c r="B19" s="481">
        <v>1612</v>
      </c>
      <c r="C19" s="198">
        <v>1612</v>
      </c>
      <c r="D19" s="386"/>
      <c r="E19" s="482">
        <v>316</v>
      </c>
      <c r="F19" s="213">
        <v>316</v>
      </c>
      <c r="G19" s="382"/>
      <c r="H19" s="481">
        <v>0</v>
      </c>
      <c r="I19" s="213">
        <v>0</v>
      </c>
      <c r="J19" s="386"/>
      <c r="K19" s="385">
        <v>0</v>
      </c>
      <c r="L19" s="213">
        <v>0</v>
      </c>
      <c r="M19" s="382"/>
      <c r="N19" s="213">
        <f t="shared" ref="N19:N20" si="0">SUM(B19+E19+H19+K19)</f>
        <v>1928</v>
      </c>
      <c r="O19" s="213">
        <f t="shared" ref="O19:O20" si="1">SUM(C19+F19+I19+L19)</f>
        <v>1928</v>
      </c>
      <c r="P19" s="382"/>
    </row>
    <row r="20" spans="1:16" ht="18" customHeight="1" thickBot="1" x14ac:dyDescent="0.25">
      <c r="A20" s="407" t="s">
        <v>328</v>
      </c>
      <c r="B20" s="481">
        <v>0</v>
      </c>
      <c r="C20" s="198">
        <v>0</v>
      </c>
      <c r="D20" s="386"/>
      <c r="E20" s="482">
        <v>0</v>
      </c>
      <c r="F20" s="213">
        <v>0</v>
      </c>
      <c r="G20" s="382"/>
      <c r="H20" s="481">
        <v>5087</v>
      </c>
      <c r="I20" s="213">
        <v>5087</v>
      </c>
      <c r="J20" s="386"/>
      <c r="K20" s="404">
        <v>0</v>
      </c>
      <c r="L20" s="403">
        <v>0</v>
      </c>
      <c r="M20" s="405"/>
      <c r="N20" s="213">
        <f t="shared" si="0"/>
        <v>5087</v>
      </c>
      <c r="O20" s="213">
        <f t="shared" si="1"/>
        <v>5087</v>
      </c>
      <c r="P20" s="406"/>
    </row>
    <row r="21" spans="1:16" ht="18" customHeight="1" thickBot="1" x14ac:dyDescent="0.25">
      <c r="A21" s="503" t="s">
        <v>287</v>
      </c>
      <c r="B21" s="504">
        <f t="shared" ref="B21:M21" si="2">SUM(B18:B20)</f>
        <v>53952</v>
      </c>
      <c r="C21" s="495">
        <f t="shared" si="2"/>
        <v>57539</v>
      </c>
      <c r="D21" s="505">
        <f t="shared" si="2"/>
        <v>0</v>
      </c>
      <c r="E21" s="506">
        <f t="shared" si="2"/>
        <v>11375</v>
      </c>
      <c r="F21" s="495">
        <f t="shared" si="2"/>
        <v>11375</v>
      </c>
      <c r="G21" s="507">
        <f t="shared" si="2"/>
        <v>0</v>
      </c>
      <c r="H21" s="504">
        <f t="shared" si="2"/>
        <v>46876</v>
      </c>
      <c r="I21" s="495">
        <f t="shared" si="2"/>
        <v>46876</v>
      </c>
      <c r="J21" s="495">
        <f t="shared" si="2"/>
        <v>0</v>
      </c>
      <c r="K21" s="495">
        <f t="shared" si="2"/>
        <v>2707</v>
      </c>
      <c r="L21" s="495">
        <f t="shared" si="2"/>
        <v>2707</v>
      </c>
      <c r="M21" s="495">
        <f t="shared" si="2"/>
        <v>0</v>
      </c>
      <c r="N21" s="506">
        <f>SUM(N18:N20)</f>
        <v>114910</v>
      </c>
      <c r="O21" s="495">
        <f>SUM(O18:O20)</f>
        <v>118497</v>
      </c>
      <c r="P21" s="508">
        <f>SUM(P18:P20)</f>
        <v>0</v>
      </c>
    </row>
    <row r="22" spans="1:16" ht="18" customHeight="1" x14ac:dyDescent="0.2">
      <c r="A22" s="83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</row>
    <row r="23" spans="1:16" ht="18" customHeight="1" x14ac:dyDescent="0.2">
      <c r="A23" s="26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18" customHeight="1" x14ac:dyDescent="0.2">
      <c r="A24" s="2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18" customHeight="1" x14ac:dyDescent="0.2">
      <c r="A25" s="64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ht="18" customHeight="1" x14ac:dyDescent="0.2">
      <c r="A26" s="26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8" customHeight="1" x14ac:dyDescent="0.2">
      <c r="A27" s="26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8" customHeight="1" x14ac:dyDescent="0.2">
      <c r="A28" s="26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18" customHeight="1" x14ac:dyDescent="0.2">
      <c r="A29" s="2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x14ac:dyDescent="0.2">
      <c r="A30" s="26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x14ac:dyDescent="0.2">
      <c r="A31" s="26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x14ac:dyDescent="0.2">
      <c r="A32" s="26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x14ac:dyDescent="0.2">
      <c r="A33" s="2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x14ac:dyDescent="0.2">
      <c r="A34" s="2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x14ac:dyDescent="0.2">
      <c r="A35" s="2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x14ac:dyDescent="0.2">
      <c r="A36" s="2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x14ac:dyDescent="0.2">
      <c r="A37" s="2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x14ac:dyDescent="0.2">
      <c r="A38" s="2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x14ac:dyDescent="0.2">
      <c r="A39" s="2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x14ac:dyDescent="0.2">
      <c r="A40" s="2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x14ac:dyDescent="0.2">
      <c r="A41" s="2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x14ac:dyDescent="0.2">
      <c r="A42" s="2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x14ac:dyDescent="0.2">
      <c r="A43" s="26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x14ac:dyDescent="0.2">
      <c r="A44" s="26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x14ac:dyDescent="0.2">
      <c r="A45" s="26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9" spans="1:16" x14ac:dyDescent="0.2">
      <c r="A49" s="26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x14ac:dyDescent="0.2">
      <c r="A50" s="26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x14ac:dyDescent="0.2">
      <c r="A51" s="26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x14ac:dyDescent="0.2">
      <c r="A52" s="26"/>
      <c r="B52" s="62"/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x14ac:dyDescent="0.2">
      <c r="A53" s="26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x14ac:dyDescent="0.2">
      <c r="A54" s="26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x14ac:dyDescent="0.2">
      <c r="A55" s="26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x14ac:dyDescent="0.2">
      <c r="A56" s="26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x14ac:dyDescent="0.2">
      <c r="A57" s="26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x14ac:dyDescent="0.2">
      <c r="A58" s="26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x14ac:dyDescent="0.2">
      <c r="A59" s="26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x14ac:dyDescent="0.2">
      <c r="A60" s="26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x14ac:dyDescent="0.2">
      <c r="A61" s="26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x14ac:dyDescent="0.2">
      <c r="A62" s="26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x14ac:dyDescent="0.2">
      <c r="A63" s="26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x14ac:dyDescent="0.2">
      <c r="A64" s="26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x14ac:dyDescent="0.2">
      <c r="A65" s="26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x14ac:dyDescent="0.2">
      <c r="A66" s="64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2:16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2:16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2:16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2:16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2:16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2:16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2:16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2:16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2:16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2:16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2:16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2:16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2:16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2:16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2:16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2:16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2:16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2:16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2:16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2:16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2:16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2:16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2:16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2:16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2:16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2:16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2:16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2:16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2:16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2:16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2:16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2:16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2:16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2:16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2:16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2:16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2:16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2:16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2:16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2:16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2:16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2:16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2:16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2:16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2:16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2:16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2:16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2:16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2:16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2:16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2:16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2:16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2:16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2:16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2:16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2:16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2:16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2:16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2:16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2:16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2:16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2:16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2:16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2:16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2:16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6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6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6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2:16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2:16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2:16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2:16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2:16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2:16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2:16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2:16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2:16" x14ac:dyDescent="0.2">
      <c r="B157" s="60"/>
      <c r="C157" s="60"/>
      <c r="D157" s="60"/>
      <c r="N157" s="60"/>
    </row>
    <row r="158" spans="2:16" x14ac:dyDescent="0.2">
      <c r="B158" s="60"/>
      <c r="C158" s="60"/>
      <c r="D158" s="60"/>
      <c r="N158" s="60"/>
    </row>
    <row r="159" spans="2:16" x14ac:dyDescent="0.2">
      <c r="B159" s="60"/>
      <c r="C159" s="60"/>
      <c r="D159" s="60"/>
      <c r="N159" s="60"/>
    </row>
    <row r="160" spans="2:16" x14ac:dyDescent="0.2">
      <c r="B160" s="60"/>
      <c r="C160" s="60"/>
      <c r="D160" s="60"/>
      <c r="N160" s="60"/>
    </row>
    <row r="161" spans="2:14" x14ac:dyDescent="0.2">
      <c r="B161" s="60"/>
      <c r="C161" s="60"/>
      <c r="D161" s="60"/>
      <c r="N161" s="60"/>
    </row>
    <row r="162" spans="2:14" x14ac:dyDescent="0.2">
      <c r="B162" s="60"/>
      <c r="C162" s="60"/>
      <c r="D162" s="60"/>
      <c r="N162" s="60"/>
    </row>
    <row r="163" spans="2:14" x14ac:dyDescent="0.2">
      <c r="B163" s="60"/>
      <c r="C163" s="60"/>
      <c r="D163" s="60"/>
      <c r="N163" s="60"/>
    </row>
    <row r="164" spans="2:14" x14ac:dyDescent="0.2">
      <c r="B164" s="60"/>
      <c r="C164" s="60"/>
      <c r="D164" s="60"/>
      <c r="N164" s="60"/>
    </row>
    <row r="165" spans="2:14" x14ac:dyDescent="0.2">
      <c r="B165" s="60"/>
      <c r="C165" s="60"/>
      <c r="D165" s="60"/>
      <c r="N165" s="60"/>
    </row>
    <row r="166" spans="2:14" x14ac:dyDescent="0.2">
      <c r="B166" s="60"/>
      <c r="C166" s="60"/>
      <c r="D166" s="60"/>
      <c r="N166" s="60"/>
    </row>
    <row r="167" spans="2:14" x14ac:dyDescent="0.2">
      <c r="B167" s="60"/>
      <c r="C167" s="60"/>
      <c r="D167" s="60"/>
      <c r="N167" s="60"/>
    </row>
    <row r="168" spans="2:14" x14ac:dyDescent="0.2">
      <c r="B168" s="60"/>
      <c r="C168" s="60"/>
      <c r="D168" s="60"/>
      <c r="N168" s="60"/>
    </row>
    <row r="169" spans="2:14" x14ac:dyDescent="0.2">
      <c r="B169" s="60"/>
      <c r="C169" s="60"/>
      <c r="D169" s="60"/>
      <c r="N169" s="60"/>
    </row>
    <row r="170" spans="2:14" x14ac:dyDescent="0.2">
      <c r="B170" s="60"/>
      <c r="C170" s="60"/>
      <c r="D170" s="60"/>
      <c r="N170" s="60"/>
    </row>
    <row r="171" spans="2:14" x14ac:dyDescent="0.2">
      <c r="B171" s="60"/>
      <c r="C171" s="60"/>
      <c r="D171" s="60"/>
      <c r="N171" s="60"/>
    </row>
    <row r="172" spans="2:14" x14ac:dyDescent="0.2">
      <c r="B172" s="60"/>
      <c r="C172" s="60"/>
      <c r="D172" s="60"/>
      <c r="N172" s="60"/>
    </row>
    <row r="173" spans="2:14" x14ac:dyDescent="0.2">
      <c r="B173" s="60"/>
      <c r="C173" s="60"/>
      <c r="D173" s="60"/>
      <c r="N173" s="60"/>
    </row>
    <row r="174" spans="2:14" x14ac:dyDescent="0.2">
      <c r="B174" s="60"/>
      <c r="C174" s="60"/>
      <c r="D174" s="60"/>
      <c r="N174" s="60"/>
    </row>
    <row r="175" spans="2:14" x14ac:dyDescent="0.2">
      <c r="B175" s="60"/>
      <c r="C175" s="60"/>
      <c r="D175" s="60"/>
      <c r="N175" s="60"/>
    </row>
    <row r="176" spans="2:14" x14ac:dyDescent="0.2">
      <c r="B176" s="60"/>
      <c r="C176" s="60"/>
      <c r="D176" s="60"/>
      <c r="N176" s="60"/>
    </row>
    <row r="177" spans="2:14" x14ac:dyDescent="0.2">
      <c r="B177" s="60"/>
      <c r="C177" s="60"/>
      <c r="D177" s="60"/>
      <c r="N177" s="60"/>
    </row>
    <row r="178" spans="2:14" x14ac:dyDescent="0.2">
      <c r="B178" s="60"/>
      <c r="C178" s="60"/>
      <c r="D178" s="60"/>
      <c r="N178" s="60"/>
    </row>
    <row r="179" spans="2:14" x14ac:dyDescent="0.2">
      <c r="B179" s="60"/>
      <c r="C179" s="60"/>
      <c r="D179" s="60"/>
      <c r="N179" s="60"/>
    </row>
    <row r="180" spans="2:14" x14ac:dyDescent="0.2">
      <c r="B180" s="60"/>
      <c r="C180" s="60"/>
      <c r="D180" s="60"/>
      <c r="N180" s="60"/>
    </row>
    <row r="181" spans="2:14" x14ac:dyDescent="0.2">
      <c r="B181" s="60"/>
      <c r="C181" s="60"/>
      <c r="D181" s="60"/>
      <c r="N181" s="60"/>
    </row>
    <row r="182" spans="2:14" x14ac:dyDescent="0.2">
      <c r="B182" s="60"/>
      <c r="C182" s="60"/>
      <c r="D182" s="60"/>
      <c r="N182" s="60"/>
    </row>
    <row r="183" spans="2:14" x14ac:dyDescent="0.2">
      <c r="B183" s="60"/>
      <c r="C183" s="60"/>
      <c r="D183" s="60"/>
      <c r="N183" s="60"/>
    </row>
    <row r="184" spans="2:14" x14ac:dyDescent="0.2">
      <c r="B184" s="60"/>
      <c r="C184" s="60"/>
      <c r="D184" s="60"/>
      <c r="N184" s="60"/>
    </row>
    <row r="185" spans="2:14" x14ac:dyDescent="0.2">
      <c r="B185" s="60"/>
      <c r="C185" s="60"/>
      <c r="D185" s="60"/>
      <c r="N185" s="60"/>
    </row>
    <row r="186" spans="2:14" x14ac:dyDescent="0.2">
      <c r="B186" s="60"/>
      <c r="C186" s="60"/>
      <c r="D186" s="60"/>
      <c r="N186" s="60"/>
    </row>
    <row r="187" spans="2:14" x14ac:dyDescent="0.2">
      <c r="B187" s="60"/>
      <c r="C187" s="60"/>
      <c r="D187" s="60"/>
      <c r="N187" s="60"/>
    </row>
    <row r="188" spans="2:14" x14ac:dyDescent="0.2">
      <c r="B188" s="60"/>
      <c r="C188" s="60"/>
      <c r="D188" s="60"/>
      <c r="N188" s="60"/>
    </row>
    <row r="189" spans="2:14" x14ac:dyDescent="0.2">
      <c r="B189" s="60"/>
      <c r="C189" s="60"/>
      <c r="D189" s="60"/>
      <c r="N189" s="60"/>
    </row>
    <row r="190" spans="2:14" x14ac:dyDescent="0.2">
      <c r="B190" s="60"/>
      <c r="C190" s="60"/>
      <c r="D190" s="60"/>
      <c r="N190" s="60"/>
    </row>
    <row r="191" spans="2:14" x14ac:dyDescent="0.2">
      <c r="B191" s="60"/>
      <c r="C191" s="60"/>
      <c r="D191" s="60"/>
      <c r="N191" s="60"/>
    </row>
    <row r="192" spans="2:14" x14ac:dyDescent="0.2">
      <c r="B192" s="60"/>
      <c r="C192" s="60"/>
      <c r="D192" s="60"/>
      <c r="N192" s="60"/>
    </row>
    <row r="193" spans="2:14" x14ac:dyDescent="0.2">
      <c r="B193" s="60"/>
      <c r="C193" s="60"/>
      <c r="D193" s="60"/>
      <c r="N193" s="60"/>
    </row>
    <row r="194" spans="2:14" x14ac:dyDescent="0.2">
      <c r="B194" s="60"/>
      <c r="C194" s="60"/>
      <c r="D194" s="60"/>
      <c r="N194" s="60"/>
    </row>
    <row r="195" spans="2:14" x14ac:dyDescent="0.2">
      <c r="B195" s="60"/>
      <c r="C195" s="60"/>
      <c r="D195" s="60"/>
      <c r="N195" s="60"/>
    </row>
    <row r="196" spans="2:14" x14ac:dyDescent="0.2">
      <c r="B196" s="60"/>
      <c r="C196" s="60"/>
      <c r="D196" s="60"/>
      <c r="N196" s="60"/>
    </row>
    <row r="197" spans="2:14" x14ac:dyDescent="0.2">
      <c r="B197" s="60"/>
      <c r="C197" s="60"/>
      <c r="D197" s="60"/>
      <c r="N197" s="60"/>
    </row>
    <row r="198" spans="2:14" x14ac:dyDescent="0.2">
      <c r="B198" s="60"/>
      <c r="C198" s="60"/>
      <c r="D198" s="60"/>
      <c r="N198" s="60"/>
    </row>
    <row r="199" spans="2:14" x14ac:dyDescent="0.2">
      <c r="B199" s="60"/>
      <c r="C199" s="60"/>
      <c r="D199" s="60"/>
      <c r="N199" s="60"/>
    </row>
    <row r="200" spans="2:14" x14ac:dyDescent="0.2">
      <c r="B200" s="60"/>
      <c r="C200" s="60"/>
      <c r="D200" s="60"/>
      <c r="N200" s="60"/>
    </row>
    <row r="201" spans="2:14" x14ac:dyDescent="0.2">
      <c r="B201" s="60"/>
      <c r="C201" s="60"/>
      <c r="D201" s="60"/>
      <c r="N201" s="60"/>
    </row>
    <row r="202" spans="2:14" x14ac:dyDescent="0.2">
      <c r="B202" s="60"/>
      <c r="C202" s="60"/>
      <c r="D202" s="60"/>
      <c r="N202" s="60"/>
    </row>
    <row r="203" spans="2:14" x14ac:dyDescent="0.2">
      <c r="B203" s="60"/>
      <c r="C203" s="60"/>
      <c r="D203" s="60"/>
      <c r="N203" s="60"/>
    </row>
    <row r="204" spans="2:14" x14ac:dyDescent="0.2">
      <c r="B204" s="60"/>
      <c r="C204" s="60"/>
      <c r="D204" s="60"/>
      <c r="N204" s="60"/>
    </row>
    <row r="205" spans="2:14" x14ac:dyDescent="0.2">
      <c r="B205" s="60"/>
      <c r="C205" s="60"/>
      <c r="D205" s="60"/>
      <c r="N205" s="60"/>
    </row>
    <row r="206" spans="2:14" x14ac:dyDescent="0.2">
      <c r="B206" s="60"/>
      <c r="C206" s="60"/>
      <c r="D206" s="60"/>
      <c r="N206" s="60"/>
    </row>
    <row r="207" spans="2:14" x14ac:dyDescent="0.2">
      <c r="B207" s="60"/>
      <c r="C207" s="60"/>
      <c r="D207" s="60"/>
      <c r="N207" s="60"/>
    </row>
    <row r="208" spans="2:14" x14ac:dyDescent="0.2">
      <c r="B208" s="60"/>
      <c r="C208" s="60"/>
      <c r="D208" s="60"/>
      <c r="N208" s="60"/>
    </row>
    <row r="209" spans="2:14" x14ac:dyDescent="0.2">
      <c r="B209" s="60"/>
      <c r="C209" s="60"/>
      <c r="D209" s="60"/>
      <c r="N209" s="60"/>
    </row>
    <row r="210" spans="2:14" x14ac:dyDescent="0.2">
      <c r="B210" s="60"/>
      <c r="C210" s="60"/>
      <c r="D210" s="60"/>
      <c r="N210" s="60"/>
    </row>
    <row r="211" spans="2:14" x14ac:dyDescent="0.2">
      <c r="B211" s="60"/>
      <c r="C211" s="60"/>
      <c r="D211" s="60"/>
      <c r="N211" s="60"/>
    </row>
    <row r="212" spans="2:14" x14ac:dyDescent="0.2">
      <c r="B212" s="60"/>
      <c r="C212" s="60"/>
      <c r="D212" s="60"/>
      <c r="N212" s="60"/>
    </row>
    <row r="213" spans="2:14" x14ac:dyDescent="0.2">
      <c r="B213" s="60"/>
      <c r="C213" s="60"/>
      <c r="D213" s="60"/>
      <c r="N213" s="60"/>
    </row>
    <row r="214" spans="2:14" x14ac:dyDescent="0.2">
      <c r="B214" s="60"/>
      <c r="C214" s="60"/>
      <c r="D214" s="60"/>
      <c r="N214" s="60"/>
    </row>
    <row r="215" spans="2:14" x14ac:dyDescent="0.2">
      <c r="B215" s="60"/>
      <c r="C215" s="60"/>
      <c r="D215" s="60"/>
      <c r="N215" s="60"/>
    </row>
    <row r="216" spans="2:14" x14ac:dyDescent="0.2">
      <c r="B216" s="60"/>
      <c r="C216" s="60"/>
      <c r="D216" s="60"/>
      <c r="N216" s="60"/>
    </row>
    <row r="217" spans="2:14" x14ac:dyDescent="0.2">
      <c r="B217" s="60"/>
      <c r="C217" s="60"/>
      <c r="D217" s="60"/>
      <c r="N217" s="60"/>
    </row>
    <row r="218" spans="2:14" x14ac:dyDescent="0.2">
      <c r="B218" s="60"/>
      <c r="C218" s="60"/>
      <c r="D218" s="60"/>
      <c r="N218" s="60"/>
    </row>
    <row r="219" spans="2:14" x14ac:dyDescent="0.2">
      <c r="B219" s="60"/>
      <c r="C219" s="60"/>
      <c r="D219" s="60"/>
      <c r="N219" s="60"/>
    </row>
    <row r="220" spans="2:14" x14ac:dyDescent="0.2">
      <c r="B220" s="60"/>
      <c r="C220" s="60"/>
      <c r="D220" s="60"/>
      <c r="N220" s="60"/>
    </row>
    <row r="221" spans="2:14" x14ac:dyDescent="0.2">
      <c r="B221" s="60"/>
      <c r="C221" s="60"/>
      <c r="D221" s="60"/>
      <c r="N221" s="60"/>
    </row>
    <row r="222" spans="2:14" x14ac:dyDescent="0.2">
      <c r="B222" s="60"/>
      <c r="C222" s="60"/>
      <c r="D222" s="60"/>
      <c r="N222" s="60"/>
    </row>
    <row r="223" spans="2:14" x14ac:dyDescent="0.2">
      <c r="B223" s="60"/>
      <c r="C223" s="60"/>
      <c r="D223" s="60"/>
      <c r="N223" s="60"/>
    </row>
    <row r="224" spans="2:14" x14ac:dyDescent="0.2">
      <c r="B224" s="60"/>
      <c r="C224" s="60"/>
      <c r="D224" s="60"/>
      <c r="N224" s="60"/>
    </row>
    <row r="225" spans="2:14" x14ac:dyDescent="0.2">
      <c r="B225" s="60"/>
      <c r="C225" s="60"/>
      <c r="D225" s="60"/>
      <c r="N225" s="60"/>
    </row>
    <row r="226" spans="2:14" x14ac:dyDescent="0.2">
      <c r="C226" s="60"/>
      <c r="D226" s="60"/>
      <c r="N226" s="60"/>
    </row>
    <row r="227" spans="2:14" x14ac:dyDescent="0.2">
      <c r="C227" s="60"/>
      <c r="D227" s="60"/>
      <c r="N227" s="60"/>
    </row>
    <row r="228" spans="2:14" x14ac:dyDescent="0.2">
      <c r="C228" s="60"/>
      <c r="D228" s="60"/>
      <c r="N228" s="60"/>
    </row>
    <row r="229" spans="2:14" x14ac:dyDescent="0.2">
      <c r="C229" s="60"/>
      <c r="D229" s="60"/>
      <c r="N229" s="60"/>
    </row>
    <row r="230" spans="2:14" x14ac:dyDescent="0.2">
      <c r="C230" s="60"/>
      <c r="D230" s="60"/>
      <c r="N230" s="60"/>
    </row>
    <row r="231" spans="2:14" x14ac:dyDescent="0.2">
      <c r="C231" s="60"/>
      <c r="D231" s="60"/>
      <c r="N231" s="60"/>
    </row>
    <row r="232" spans="2:14" x14ac:dyDescent="0.2">
      <c r="C232" s="60"/>
      <c r="D232" s="60"/>
      <c r="N232" s="60"/>
    </row>
    <row r="233" spans="2:14" x14ac:dyDescent="0.2">
      <c r="C233" s="60"/>
      <c r="D233" s="60"/>
      <c r="N233" s="60"/>
    </row>
    <row r="234" spans="2:14" x14ac:dyDescent="0.2">
      <c r="C234" s="60"/>
      <c r="D234" s="60"/>
      <c r="N234" s="60"/>
    </row>
    <row r="235" spans="2:14" x14ac:dyDescent="0.2">
      <c r="C235" s="60"/>
      <c r="D235" s="60"/>
      <c r="N235" s="60"/>
    </row>
    <row r="236" spans="2:14" x14ac:dyDescent="0.2">
      <c r="C236" s="60"/>
      <c r="D236" s="60"/>
      <c r="N236" s="60"/>
    </row>
    <row r="237" spans="2:14" x14ac:dyDescent="0.2">
      <c r="C237" s="60"/>
      <c r="D237" s="60"/>
      <c r="N237" s="60"/>
    </row>
    <row r="238" spans="2:14" x14ac:dyDescent="0.2">
      <c r="C238" s="60"/>
      <c r="D238" s="60"/>
      <c r="N238" s="60"/>
    </row>
    <row r="239" spans="2:14" x14ac:dyDescent="0.2">
      <c r="C239" s="60"/>
      <c r="D239" s="60"/>
      <c r="N239" s="60"/>
    </row>
    <row r="240" spans="2:14" x14ac:dyDescent="0.2">
      <c r="N240" s="60"/>
    </row>
    <row r="241" spans="14:14" x14ac:dyDescent="0.2">
      <c r="N241" s="60"/>
    </row>
    <row r="242" spans="14:14" x14ac:dyDescent="0.2">
      <c r="N242" s="60"/>
    </row>
    <row r="243" spans="14:14" x14ac:dyDescent="0.2">
      <c r="N243" s="60"/>
    </row>
    <row r="244" spans="14:14" x14ac:dyDescent="0.2">
      <c r="N244" s="60"/>
    </row>
    <row r="245" spans="14:14" x14ac:dyDescent="0.2">
      <c r="N245" s="60"/>
    </row>
    <row r="246" spans="14:14" x14ac:dyDescent="0.2">
      <c r="N246" s="60"/>
    </row>
    <row r="247" spans="14:14" x14ac:dyDescent="0.2">
      <c r="N247" s="60"/>
    </row>
    <row r="248" spans="14:14" x14ac:dyDescent="0.2">
      <c r="N248" s="60"/>
    </row>
    <row r="249" spans="14:14" x14ac:dyDescent="0.2">
      <c r="N249" s="60"/>
    </row>
    <row r="250" spans="14:14" x14ac:dyDescent="0.2">
      <c r="N250" s="60"/>
    </row>
    <row r="251" spans="14:14" x14ac:dyDescent="0.2">
      <c r="N251" s="60"/>
    </row>
    <row r="252" spans="14:14" x14ac:dyDescent="0.2">
      <c r="N252" s="60"/>
    </row>
    <row r="253" spans="14:14" x14ac:dyDescent="0.2">
      <c r="N253" s="60"/>
    </row>
    <row r="254" spans="14:14" x14ac:dyDescent="0.2">
      <c r="N254" s="60"/>
    </row>
    <row r="255" spans="14:14" x14ac:dyDescent="0.2">
      <c r="N255" s="60"/>
    </row>
    <row r="256" spans="14:14" x14ac:dyDescent="0.2">
      <c r="N256" s="60"/>
    </row>
    <row r="257" spans="14:14" x14ac:dyDescent="0.2">
      <c r="N257" s="60"/>
    </row>
    <row r="258" spans="14:14" x14ac:dyDescent="0.2">
      <c r="N258" s="60"/>
    </row>
    <row r="259" spans="14:14" x14ac:dyDescent="0.2">
      <c r="N259" s="60"/>
    </row>
    <row r="260" spans="14:14" x14ac:dyDescent="0.2">
      <c r="N260" s="60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Cofogos kiadások</vt:lpstr>
      <vt:lpstr>8. ISZI melléklet</vt:lpstr>
      <vt:lpstr>9. ISZI</vt:lpstr>
      <vt:lpstr>10. Óvoda</vt:lpstr>
      <vt:lpstr>11. Óvoda 2</vt:lpstr>
      <vt:lpstr>12. létszámkeret</vt:lpstr>
      <vt:lpstr>13. felhasz. ütemterv.</vt:lpstr>
      <vt:lpstr>14. Melléklet</vt:lpstr>
      <vt:lpstr>'1. COFOG'!Nyomtatási_terület</vt:lpstr>
      <vt:lpstr>'10. Óvoda'!Nyomtatási_terület</vt:lpstr>
      <vt:lpstr>'2. Állami bev'!Nyomtatási_terület</vt:lpstr>
      <vt:lpstr>'3. Bevételek'!Nyomtatási_terület</vt:lpstr>
      <vt:lpstr>'4. Kiadások'!Nyomtatási_terület</vt:lpstr>
      <vt:lpstr>'9. ISZI'!Nyomtatási_terület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Marietta</cp:lastModifiedBy>
  <cp:lastPrinted>2019-02-25T08:17:25Z</cp:lastPrinted>
  <dcterms:created xsi:type="dcterms:W3CDTF">2006-06-22T11:52:42Z</dcterms:created>
  <dcterms:modified xsi:type="dcterms:W3CDTF">2019-08-16T08:38:35Z</dcterms:modified>
</cp:coreProperties>
</file>