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945" tabRatio="973" firstSheet="11" activeTab="13"/>
  </bookViews>
  <sheets>
    <sheet name="TARTALOMJEGYZÉK" sheetId="1" r:id="rId1"/>
    <sheet name="ALAPADATOK" sheetId="2" r:id="rId2"/>
    <sheet name="KV_ÖSSZEFÜGGÉSEK" sheetId="3" r:id="rId3"/>
    <sheet name="KV_1.1.sz.mell." sheetId="4" r:id="rId4"/>
    <sheet name="KV_1.2.sz.mell." sheetId="5" r:id="rId5"/>
    <sheet name="KV_1.3.sz.mell." sheetId="6" r:id="rId6"/>
    <sheet name="KV_2.1.sz.mell." sheetId="7" r:id="rId7"/>
    <sheet name="KV_2.2.sz.mell." sheetId="8" r:id="rId8"/>
    <sheet name="KV_ELLENŐRZÉS" sheetId="9" r:id="rId9"/>
    <sheet name="KV_3.sz.mell." sheetId="10" r:id="rId10"/>
    <sheet name="KV_4.sz.mell." sheetId="11" r:id="rId11"/>
    <sheet name="KV_5.sz.mell." sheetId="12" r:id="rId12"/>
    <sheet name="KV_6.sz.mell." sheetId="13" r:id="rId13"/>
    <sheet name="KV_7.sz.mell." sheetId="14" r:id="rId14"/>
    <sheet name="KV_8.sz.mell." sheetId="15" r:id="rId15"/>
    <sheet name="KV_9.1.sz.mell" sheetId="16" r:id="rId16"/>
    <sheet name="KV_9.1.1.sz.mell" sheetId="17" r:id="rId17"/>
    <sheet name="KV_9.1.2.sz.mell." sheetId="18" r:id="rId18"/>
    <sheet name="KV_9.2.sz.mell" sheetId="19" r:id="rId19"/>
    <sheet name="KV_9.2.1.sz.mell" sheetId="20" r:id="rId20"/>
    <sheet name="KV_9.3.sz.mell" sheetId="21" r:id="rId21"/>
    <sheet name="KV_9.3.1.sz.mell" sheetId="22" r:id="rId22"/>
    <sheet name="KV_9.3.2.sz.mell" sheetId="23" r:id="rId23"/>
    <sheet name="KV_10.sz.mell" sheetId="24" r:id="rId24"/>
    <sheet name="KV_1.sz.tájékoztató_t." sheetId="25" r:id="rId25"/>
    <sheet name="KV_2.sz.tájékoztató_t." sheetId="26" r:id="rId26"/>
    <sheet name="KV_3.sz.tájékoztató_t." sheetId="27" r:id="rId27"/>
    <sheet name="KV_4.sz.tájékoztató_t." sheetId="28" r:id="rId28"/>
    <sheet name="KV_5.sz.tájékoztató_t" sheetId="29" r:id="rId29"/>
    <sheet name="KV_6.sz.tájékoztató_t." sheetId="30" r:id="rId30"/>
    <sheet name="KV_7.sz.tájékoztató_t." sheetId="31" r:id="rId31"/>
  </sheets>
  <definedNames>
    <definedName name="_xlfn.IFERROR" hidden="1">#NAME?</definedName>
    <definedName name="_xlnm.Print_Titles" localSheetId="16">'KV_9.1.1.sz.mell'!$1:$6</definedName>
    <definedName name="_xlnm.Print_Titles" localSheetId="17">'KV_9.1.2.sz.mell.'!$1:$6</definedName>
    <definedName name="_xlnm.Print_Titles" localSheetId="15">'KV_9.1.sz.mell'!$1:$6</definedName>
    <definedName name="_xlnm.Print_Titles" localSheetId="19">'KV_9.2.1.sz.mell'!$1:$6</definedName>
    <definedName name="_xlnm.Print_Titles" localSheetId="18">'KV_9.2.sz.mell'!$1:$6</definedName>
    <definedName name="_xlnm.Print_Titles" localSheetId="21">'KV_9.3.1.sz.mell'!$1:$6</definedName>
    <definedName name="_xlnm.Print_Titles" localSheetId="22">'KV_9.3.2.sz.mell'!$1:$6</definedName>
    <definedName name="_xlnm.Print_Titles" localSheetId="20">'KV_9.3.sz.mell'!$1:$6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24">'KV_1.sz.tájékoztató_t.'!$A$1:$E$157</definedName>
    <definedName name="_xlnm.Print_Area" localSheetId="30">'KV_7.sz.tájékoztató_t.'!$A$1:$E$40</definedName>
  </definedNames>
  <calcPr fullCalcOnLoad="1"/>
</workbook>
</file>

<file path=xl/sharedStrings.xml><?xml version="1.0" encoding="utf-8"?>
<sst xmlns="http://schemas.openxmlformats.org/spreadsheetml/2006/main" count="3450" uniqueCount="737">
  <si>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</si>
  <si>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</si>
  <si>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</si>
  <si>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</si>
  <si>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</si>
  <si>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</si>
  <si>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</si>
  <si>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</si>
  <si>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</si>
  <si>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</si>
  <si>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</si>
  <si>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</si>
  <si>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</si>
  <si>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</si>
  <si>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</si>
  <si>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</si>
  <si>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</si>
  <si>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</si>
  <si>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</si>
  <si>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</si>
  <si>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</si>
  <si>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</si>
  <si>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</si>
  <si>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</si>
  <si>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</si>
  <si>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</si>
  <si>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</si>
  <si>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</si>
  <si>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</si>
  <si>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</si>
  <si>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</si>
  <si>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</si>
  <si>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</si>
  <si>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</si>
  <si>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</si>
  <si>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</si>
  <si>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</si>
  <si>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</si>
  <si>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</si>
  <si>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</si>
  <si>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</si>
  <si>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</si>
  <si>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</si>
  <si>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</si>
  <si>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</si>
  <si>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</si>
  <si>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</si>
  <si>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</si>
  <si>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</si>
  <si>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</si>
  <si>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</si>
  <si>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</si>
  <si>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</si>
  <si>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</si>
  <si>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</si>
  <si>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</si>
  <si>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</si>
  <si>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</si>
  <si>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</si>
  <si>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</si>
  <si>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</si>
  <si>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</si>
  <si>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</si>
  <si>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</si>
  <si>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</si>
  <si>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</si>
  <si>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</si>
  <si>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</si>
  <si>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</si>
  <si>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</si>
  <si>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</si>
  <si>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</si>
  <si>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</si>
  <si>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</si>
  <si>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</si>
  <si>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</si>
  <si>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</si>
  <si>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</si>
  <si>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</si>
  <si>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</si>
  <si>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</si>
  <si>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</si>
  <si>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</si>
  <si>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</si>
  <si>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</si>
  <si>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</si>
  <si>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</si>
  <si>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</si>
  <si>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</si>
  <si>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</si>
  <si>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</si>
  <si>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</si>
  <si>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</si>
  <si>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</si>
  <si>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</si>
  <si>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</si>
  <si>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</si>
  <si>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</si>
  <si>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</si>
  <si>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</si>
  <si>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</si>
  <si>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</si>
  <si>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</si>
  <si>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</si>
  <si>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</si>
  <si>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</si>
  <si>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</si>
  <si>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</si>
  <si>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</si>
  <si>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</si>
  <si>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</si>
  <si>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</si>
  <si>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</si>
  <si>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</si>
  <si>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</si>
  <si>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</si>
  <si>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</si>
  <si>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</si>
  <si>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</si>
  <si>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</si>
  <si>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</si>
  <si>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</si>
  <si>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</si>
  <si>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</si>
  <si>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</si>
  <si>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</si>
  <si>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</si>
  <si>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</si>
  <si>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</si>
  <si>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</si>
  <si>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</si>
  <si>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</si>
  <si>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</si>
  <si>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</si>
  <si>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</si>
  <si>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</si>
  <si>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</si>
  <si>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</si>
  <si>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</si>
  <si>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</si>
  <si>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</si>
  <si>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</si>
  <si>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</si>
  <si>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</si>
  <si>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</si>
  <si>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</si>
  <si>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</si>
  <si>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</si>
  <si>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</si>
  <si>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</si>
  <si>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</si>
  <si>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</si>
  <si>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Magánszemélyek kommunális adója 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</si>
  <si>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</si>
  <si>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</si>
  <si>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</si>
  <si>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</si>
  <si>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</si>
  <si>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</si>
  <si>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</si>
  <si>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</si>
  <si>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</si>
  <si>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</si>
  <si>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</si>
  <si>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</si>
  <si>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</si>
  <si>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</si>
  <si>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</si>
  <si>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</si>
  <si>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</si>
  <si>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</si>
  <si>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</si>
  <si>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</si>
  <si>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</si>
  <si>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</si>
  <si>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</si>
  <si>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</si>
  <si>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</si>
  <si>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</si>
  <si>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</si>
  <si>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</si>
  <si>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</si>
  <si>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</si>
  <si>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</si>
  <si>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</si>
  <si>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</si>
  <si>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</si>
  <si>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</si>
  <si>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</si>
  <si>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</si>
  <si>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</si>
  <si>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</si>
  <si>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</si>
  <si>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</si>
  <si>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</si>
  <si>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</si>
  <si>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</si>
  <si>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</si>
  <si>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</si>
  <si>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</si>
  <si>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</si>
  <si>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</si>
  <si>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</si>
  <si>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</si>
  <si>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</si>
  <si>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</si>
  <si>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</si>
  <si>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</si>
  <si>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</si>
  <si>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</si>
  <si>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</si>
  <si>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</si>
  <si>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</si>
  <si>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</si>
  <si>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</si>
  <si>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</si>
  <si>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</si>
  <si>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</si>
  <si>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</si>
  <si>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</si>
  <si>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</si>
  <si>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</si>
  <si>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</si>
  <si>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</si>
  <si>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</si>
  <si>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</si>
  <si>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</si>
  <si>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</si>
  <si>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</si>
  <si>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</si>
  <si>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</si>
  <si>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</si>
  <si>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</si>
  <si>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</si>
  <si>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</si>
  <si>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</si>
  <si>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</si>
  <si>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</si>
  <si>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</si>
  <si>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</si>
  <si>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</si>
  <si>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</si>
  <si>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</si>
  <si>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</si>
  <si>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</si>
  <si>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</si>
  <si>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</si>
  <si>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</si>
  <si>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</si>
  <si>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</si>
  <si>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</si>
  <si>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</si>
  <si>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</si>
  <si>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</si>
  <si>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</si>
  <si>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</si>
  <si>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</si>
  <si>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</si>
  <si>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</si>
  <si>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</si>
  <si>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</si>
  <si>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</si>
  <si>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</si>
  <si>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</si>
  <si>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</si>
  <si>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</si>
  <si>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</si>
  <si>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</si>
  <si>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</si>
  <si>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</si>
  <si>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</si>
  <si>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</si>
  <si>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</si>
  <si>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</si>
  <si>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</si>
  <si>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</si>
  <si>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</si>
  <si>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</si>
  <si>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</si>
  <si>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</si>
  <si>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</si>
  <si>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</si>
  <si>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</si>
  <si>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</si>
  <si>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</si>
  <si>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</si>
  <si>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</si>
  <si>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</si>
  <si>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</si>
  <si>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</si>
  <si>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</si>
  <si>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</si>
  <si>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</si>
  <si>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</si>
  <si>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</si>
  <si>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</si>
  <si>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</si>
  <si>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</si>
  <si>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</si>
  <si>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</si>
  <si>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</si>
  <si>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</si>
  <si>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</si>
  <si>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</si>
  <si>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</si>
  <si>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</si>
  <si>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</si>
  <si>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</si>
  <si>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</si>
  <si>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</si>
  <si>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</si>
  <si>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</si>
  <si>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</si>
  <si>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</si>
  <si>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</si>
  <si>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</si>
  <si>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</si>
  <si>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</si>
  <si>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</si>
  <si>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</si>
  <si>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</si>
  <si>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</si>
  <si>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</si>
  <si>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</si>
  <si>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</si>
  <si>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</si>
  <si>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</si>
  <si>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</si>
  <si>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</si>
  <si>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</si>
  <si>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</si>
  <si>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</si>
  <si>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</si>
  <si>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</si>
  <si>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</si>
  <si>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</si>
  <si>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</si>
  <si>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</si>
  <si>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</si>
  <si>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</si>
  <si>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</si>
  <si>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</si>
  <si>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</si>
  <si>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</si>
  <si>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</si>
  <si>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</si>
  <si>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</si>
  <si>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</si>
  <si>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</si>
  <si>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</si>
  <si>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</si>
  <si>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</si>
  <si>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</si>
  <si>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</si>
  <si>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</si>
  <si>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</si>
  <si>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</si>
  <si>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</si>
  <si>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</si>
  <si>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</si>
  <si>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</si>
  <si>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</si>
  <si>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</si>
  <si>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</si>
  <si>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</si>
  <si>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</si>
  <si>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</si>
  <si>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</si>
  <si>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</si>
  <si>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</si>
  <si>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</si>
  <si>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</si>
  <si>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</si>
  <si>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</si>
  <si>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</si>
  <si>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</si>
  <si>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</si>
  <si>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</si>
  <si>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</si>
  <si>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</si>
  <si>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</si>
  <si>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</si>
  <si>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</si>
  <si>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</si>
  <si>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</si>
  <si>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</si>
  <si>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</si>
  <si>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</si>
  <si>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</si>
  <si>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</si>
  <si>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</si>
  <si>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</si>
  <si>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</si>
  <si>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</si>
  <si>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</si>
  <si>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</si>
  <si>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</si>
  <si>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</si>
  <si>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</si>
  <si>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</si>
  <si>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</si>
  <si>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</si>
  <si>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</si>
  <si>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</si>
  <si>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</si>
  <si>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</si>
  <si>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</si>
  <si>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</si>
  <si>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</si>
  <si>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</si>
  <si>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</si>
  <si>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</si>
  <si>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</si>
  <si>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</si>
  <si>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</si>
  <si>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</si>
  <si>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</si>
  <si>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</si>
  <si>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</si>
  <si>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</si>
  <si>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</si>
  <si>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</si>
  <si>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</si>
  <si>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</si>
  <si>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</si>
  <si>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</si>
  <si>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</si>
  <si>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</si>
  <si>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</si>
  <si>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</si>
  <si>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</si>
  <si>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</si>
  <si>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</si>
  <si>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</si>
  <si>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</si>
  <si>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</si>
  <si>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</si>
  <si>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</si>
  <si>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</si>
  <si>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</si>
  <si>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</si>
  <si>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</si>
  <si>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</si>
  <si>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</si>
  <si>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</si>
  <si>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</si>
  <si>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</si>
  <si>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</si>
  <si>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</si>
  <si>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</si>
  <si>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</si>
  <si>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</si>
  <si>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</si>
  <si>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</si>
  <si>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</si>
  <si>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</si>
  <si>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</si>
  <si>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</si>
  <si>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</si>
  <si>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</si>
  <si>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</si>
  <si>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</si>
  <si>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</si>
  <si>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</si>
  <si>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</si>
  <si>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</si>
  <si>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</si>
  <si>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</si>
  <si>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</si>
  <si>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</si>
  <si>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</si>
  <si>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</si>
  <si>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</si>
  <si>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</si>
  <si>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</si>
  <si>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</si>
  <si>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</si>
  <si>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</si>
  <si>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</si>
  <si>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</si>
  <si>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</si>
  <si>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</si>
  <si>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</si>
  <si>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</si>
  <si>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</si>
  <si>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</si>
  <si>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</si>
  <si>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</si>
  <si>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</si>
  <si>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</si>
  <si>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</si>
  <si>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</si>
  <si>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</si>
  <si>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</si>
  <si>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</si>
  <si>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</si>
  <si>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</si>
  <si>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</si>
  <si>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</si>
  <si>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</si>
  <si>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</si>
  <si>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</si>
  <si>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</si>
  <si>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</si>
  <si>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</si>
  <si>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</si>
  <si>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</si>
  <si>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</si>
  <si>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</si>
  <si>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</si>
  <si>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</si>
  <si>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</si>
  <si>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</si>
  <si>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</si>
  <si>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</si>
  <si>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</si>
  <si>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</si>
  <si>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</si>
  <si>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</si>
  <si>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</si>
  <si>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</si>
  <si>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</si>
  <si>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</si>
  <si>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</si>
  <si>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</si>
  <si>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</si>
  <si>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</si>
  <si>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</si>
  <si>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</si>
  <si>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</si>
  <si>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</si>
  <si>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</si>
  <si>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</si>
  <si>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</si>
  <si>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</si>
  <si>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</si>
  <si>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</si>
  <si>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</si>
  <si>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</si>
  <si>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</si>
  <si>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</si>
  <si>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</si>
  <si>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</si>
  <si>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</si>
  <si>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</si>
  <si>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</si>
  <si>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Éves eredeti kiadási előirányzat: …………… Ft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</si>
  <si>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</si>
  <si>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</si>
  <si>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</si>
  <si>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</si>
  <si>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</si>
  <si>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</si>
  <si>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</si>
  <si>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</si>
  <si>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</si>
  <si>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</si>
  <si>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</si>
  <si>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</si>
  <si>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2019. évi előirányzat BEVÉTELEK</t>
  </si>
  <si>
    <t>2019. ÉVI KÖLTSÉGVETÉS</t>
  </si>
  <si>
    <t>ÖSSZEVONT MÉRLEGE</t>
  </si>
  <si>
    <t>KÖTELEZŐ FELADATOK MÉRLEGE</t>
  </si>
  <si>
    <t>ÖNKÉNT VÁLLALT FELADATOK MÉRLEGE</t>
  </si>
  <si>
    <t>Tartalomjegyzék</t>
  </si>
  <si>
    <t>Ugrás</t>
  </si>
  <si>
    <t>ALAPADATOK</t>
  </si>
  <si>
    <t>KÖLTSÉGVETÉSI RENDLET</t>
  </si>
  <si>
    <t>1. költségvetési szerv neve</t>
  </si>
  <si>
    <t>Tájékoztató a 2017. évi tény, 2018. évi várható és 2019. évi terv adatokról</t>
  </si>
  <si>
    <t>BEVÉTELEI, KIADÁSAI</t>
  </si>
  <si>
    <t>2019. ÉVI KÖLTSÉGVETÉSI ÉVET KÖVETŐ 3 ÉV TERVEZETT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</si>
  <si>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</si>
  <si>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</si>
  <si>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</si>
  <si>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</si>
  <si>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</si>
  <si>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</si>
  <si>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</si>
  <si>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</si>
  <si>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</si>
  <si>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</si>
  <si>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</si>
  <si>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</si>
  <si>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</si>
  <si>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</si>
  <si>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</si>
  <si>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</si>
  <si>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</si>
  <si>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</si>
  <si>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</si>
  <si>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Adósságet keletekeztető ügyletek táblázata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</si>
  <si>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</si>
  <si>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</si>
  <si>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</si>
  <si>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</si>
  <si>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</si>
  <si>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</si>
  <si>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</si>
  <si>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</si>
  <si>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</si>
  <si>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</si>
  <si>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</si>
  <si>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</si>
  <si>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</si>
  <si>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</si>
  <si>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</si>
  <si>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</si>
  <si>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9.2. melléklet</t>
  </si>
  <si>
    <t>Polgármesteri/Közös hivatal költségvetési táblái (9.2.1., 9.2.2., 9.2.3.)</t>
  </si>
  <si>
    <t>9.3. melléklet</t>
  </si>
  <si>
    <t>/</t>
  </si>
  <si>
    <t>(</t>
  </si>
  <si>
    <t>)</t>
  </si>
  <si>
    <t>a</t>
  </si>
  <si>
    <t>önkormányzati rendelethez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</si>
  <si>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</si>
  <si>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</si>
  <si>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</si>
  <si>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</si>
  <si>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</si>
  <si>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</si>
  <si>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</si>
  <si>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</si>
  <si>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</si>
  <si>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</si>
  <si>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Előirányzat-felhasználási terv 2019. évre</t>
  </si>
  <si>
    <t>2019. évi általános működés és ágazati feladatok támogatásának alakulása jogcímenként</t>
  </si>
  <si>
    <t>Kimutatás a 2019. évben céljelleggel juttatott támogatásokról</t>
  </si>
  <si>
    <t>2019. évi költségvetési évet követő 3 év tervezett kiadásai, bevételei</t>
  </si>
  <si>
    <t>Európai uniós támogatással megvalósuló projektek</t>
  </si>
  <si>
    <t>bevételei, kiadási, hozzájárulások</t>
  </si>
  <si>
    <t>Forintban</t>
  </si>
  <si>
    <t>* Magyarország 2019. évi központi költségvetéséról szóló törvény</t>
  </si>
  <si>
    <t>2018. évi L.
törvény 2. sz. melléklete száma*</t>
  </si>
  <si>
    <t>Egyéb</t>
  </si>
  <si>
    <t>MURAKERESZTÚR KÖZSÉG ÖNKORMÁNYZATA</t>
  </si>
  <si>
    <t>Murakeresztúri Közös Önkormányzti Hivatal</t>
  </si>
  <si>
    <t>Murakeresztúri Óvoda</t>
  </si>
  <si>
    <t>Magánszemélyek kommunális adója</t>
  </si>
  <si>
    <t xml:space="preserve">   Tartalékok</t>
  </si>
  <si>
    <t>Murakeresztúr Község Önkormányzat adósságot keletkeztető ügyletekből és kezességvállalásokból fennálló kötelezettségei</t>
  </si>
  <si>
    <t>Murakeresztúr Község Önkormányzat saját bevételeinek részletezése az adósságot keletkeztető ügyletből származó tárgyévi fizetési kötelezettség megállapításához</t>
  </si>
  <si>
    <t>Murakeresztúr Község Önkormányzat 2019. évi adósságot keletkeztető fejlesztési céljai</t>
  </si>
  <si>
    <t>TOP-3.1.1-15-ZA1-2016-00010 "Fenntartható, biztonságos közösségi közlekedés Murakeresztúron"</t>
  </si>
  <si>
    <t>Beruházások, beszerzések, felújítások</t>
  </si>
  <si>
    <t>Általános működési támogatások</t>
  </si>
  <si>
    <t>Önkormányzati hivatal működésének támogatása</t>
  </si>
  <si>
    <t>Zöldterület kezelés támogatása</t>
  </si>
  <si>
    <t>Közvilágítás támogatása</t>
  </si>
  <si>
    <t>Köztemető fenntartás, működtetés támogatása</t>
  </si>
  <si>
    <t>Közutak fenntartása támogatása</t>
  </si>
  <si>
    <t>Egyéb önkormányzati feladatok támogatása</t>
  </si>
  <si>
    <t>Lakott külterülettel kapcsolatos feladatok támogatása</t>
  </si>
  <si>
    <t>Településüzemeltetéshez kapcsolódó kiegészítés</t>
  </si>
  <si>
    <t>Polgármesteriilletmény támogatása</t>
  </si>
  <si>
    <t>Általános működési támogatások összesen:</t>
  </si>
  <si>
    <t>Egyes köznevelési  feladatok támogatásai</t>
  </si>
  <si>
    <t>Óvodapedagógusok bértámogtása</t>
  </si>
  <si>
    <t>Óvodapedagógusok munkáját segítők bértámogatása</t>
  </si>
  <si>
    <t>Kiegészítő támogatás óvodapedagógusok minnősítéséből adódó többletkiadásokhoz</t>
  </si>
  <si>
    <t>Óvodaműködtetési támogatás</t>
  </si>
  <si>
    <t>Egyes köznevelési  feladatok támogatásai összesen:</t>
  </si>
  <si>
    <t>Szociális, gyermekjóléti és gyermekétkeztetési feldatok támogatásai</t>
  </si>
  <si>
    <t>Szociális feladatok egyéb támogatása</t>
  </si>
  <si>
    <t>Szociális étkeztetés támogatása</t>
  </si>
  <si>
    <t>Házi segítségnyújtás támogatása</t>
  </si>
  <si>
    <t>Gyermekétkeztetés  bértámogatása</t>
  </si>
  <si>
    <t>Gyermekétkeztetés  működési támogatása</t>
  </si>
  <si>
    <t>Rászoruló gyermekek intézményen kívüli szünidei étkeztetésének támogatása</t>
  </si>
  <si>
    <t>Szociális, gyermekjóléti és gyermekétkeztetési feldatok támogatásai összesen:</t>
  </si>
  <si>
    <t>Kulturális feladatok támogatása</t>
  </si>
  <si>
    <t>Könyvtári, közművelődési feladatok támogatása</t>
  </si>
  <si>
    <t>Kulturális feladatok támogatása összesen:</t>
  </si>
  <si>
    <t>I.</t>
  </si>
  <si>
    <t>1.a)</t>
  </si>
  <si>
    <t>1.ba)</t>
  </si>
  <si>
    <t>1.bb)</t>
  </si>
  <si>
    <t>1.bc)</t>
  </si>
  <si>
    <t>1.bd)</t>
  </si>
  <si>
    <t>1.c)</t>
  </si>
  <si>
    <t>1.d)</t>
  </si>
  <si>
    <t>1.g)</t>
  </si>
  <si>
    <t>II.</t>
  </si>
  <si>
    <t>2018. december havi áthúzódó bérkompenzáció</t>
  </si>
  <si>
    <t>Nemzetiségi pótlék támogatása</t>
  </si>
  <si>
    <t>III.</t>
  </si>
  <si>
    <t>Család-és gyermekjóléti szolgálat támogatása</t>
  </si>
  <si>
    <t>3.a)</t>
  </si>
  <si>
    <t>3.c)</t>
  </si>
  <si>
    <t>3.d)</t>
  </si>
  <si>
    <t>5.aa)</t>
  </si>
  <si>
    <t>5.ab)</t>
  </si>
  <si>
    <t>5.b)</t>
  </si>
  <si>
    <t>IV.</t>
  </si>
  <si>
    <t>Egyéb működési támogatások államháztartáson belülre</t>
  </si>
  <si>
    <t>Muramenti Nemzetiségi Területfejlesztési Társulás</t>
  </si>
  <si>
    <t>működési támogatás</t>
  </si>
  <si>
    <t>Nagykanizsa és Térsége Önkormányzati Társulás</t>
  </si>
  <si>
    <t>Városkörnyéki Ügyeleti Társulás</t>
  </si>
  <si>
    <t>működési támogatás (háziorvosi ügyelet működtetéséhez)</t>
  </si>
  <si>
    <t>Emberi Erőforrás Támogatáskezelő</t>
  </si>
  <si>
    <t>Bursa Hungarica támogatás</t>
  </si>
  <si>
    <t>Műk.tám.államháztartáson belülre összesen:</t>
  </si>
  <si>
    <t>Egyéb működési támogatások államháztartáson kívülre</t>
  </si>
  <si>
    <t>Tűzoltó Egyesület Murakeresztúr</t>
  </si>
  <si>
    <t>Közművelődési Egyesület Murakeresztúr</t>
  </si>
  <si>
    <t>Polgárőrség Murakeresztúr</t>
  </si>
  <si>
    <t>Sport Egyesület Murakeresztúr</t>
  </si>
  <si>
    <t>Zrínyi Kadétok Hagyományőrző Egyesülete</t>
  </si>
  <si>
    <t>56-os Emlékműért Polgári Egyesület</t>
  </si>
  <si>
    <t>Összefogás a Mura Régióért Egyesület</t>
  </si>
  <si>
    <t>COR 98 Bt.</t>
  </si>
  <si>
    <t>iskolaeü.támogatás átadása</t>
  </si>
  <si>
    <t>Dr. Puskár Dental Kft.</t>
  </si>
  <si>
    <t>fogorvosi OEP támogatás átadása</t>
  </si>
  <si>
    <t>Műk.tám.államháztartáson kívülre összesen:</t>
  </si>
  <si>
    <t>Egyéb működési kiadások összesen:</t>
  </si>
  <si>
    <t>Működési bevételekből biztosított kedvezmény összesen</t>
  </si>
  <si>
    <t>Szolgáltatások bevételeli</t>
  </si>
  <si>
    <t>Az önkormányzat és intézményei nyugdíjas dolgozóinak étkezési térítési díj kedvezménye</t>
  </si>
  <si>
    <t>TEFA támogatás visszafizetése</t>
  </si>
  <si>
    <t>2015</t>
  </si>
  <si>
    <t>Tartalék</t>
  </si>
  <si>
    <t>2019</t>
  </si>
  <si>
    <t>Hivatal tetőfelújítás</t>
  </si>
  <si>
    <t>Konyha felújítás</t>
  </si>
  <si>
    <t>Közösségi közlekedés projekt felújítás része</t>
  </si>
  <si>
    <t xml:space="preserve">Konyha felújításhoz  gépbeszerzés </t>
  </si>
  <si>
    <t>Közösség közlekedés projekt beruházási része</t>
  </si>
  <si>
    <t>Bozótvágó, létra, fűnyíró vásárlás</t>
  </si>
  <si>
    <t>Lámpatestek (közvilágítás) vásárlása</t>
  </si>
  <si>
    <t>Kis értékű tárgyi eszköz beszerzések  (Óvoda)</t>
  </si>
  <si>
    <t>Kisértékű tárgyi eszköz beszerzések (Önkormányzat)</t>
  </si>
  <si>
    <t>Jóváhagyás után</t>
  </si>
  <si>
    <t>II.15.</t>
  </si>
  <si>
    <t>2019.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</si>
</sst>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8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8"/>
      <color rgb="FFFF0000"/>
      <name val="Times New Roman CE"/>
      <family val="0"/>
    </font>
    <font>
      <sz val="12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2" borderId="7" applyNumberFormat="0" applyFont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0">
    <xf numFmtId="0" fontId="0" fillId="0" borderId="0" xfId="0" applyAlignment="1">
      <alignment/>
    </xf>
    <xf numFmtId="0" fontId="0" fillId="0" borderId="0" xfId="59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3" xfId="59" applyFont="1" applyFill="1" applyBorder="1" applyAlignment="1" applyProtection="1">
      <alignment horizontal="left" vertical="center" wrapText="1" indent="1"/>
      <protection/>
    </xf>
    <xf numFmtId="0" fontId="17" fillId="0" borderId="14" xfId="59" applyFont="1" applyFill="1" applyBorder="1" applyAlignment="1" applyProtection="1">
      <alignment horizontal="left" vertical="center" wrapText="1" indent="1"/>
      <protection/>
    </xf>
    <xf numFmtId="0" fontId="17" fillId="0" borderId="15" xfId="59" applyFont="1" applyFill="1" applyBorder="1" applyAlignment="1" applyProtection="1">
      <alignment horizontal="left" vertical="center" wrapText="1" indent="1"/>
      <protection/>
    </xf>
    <xf numFmtId="49" fontId="17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9" applyFont="1" applyFill="1" applyBorder="1" applyAlignment="1" applyProtection="1">
      <alignment horizontal="left" vertical="center" wrapText="1" indent="1"/>
      <protection/>
    </xf>
    <xf numFmtId="0" fontId="15" fillId="0" borderId="22" xfId="59" applyFont="1" applyFill="1" applyBorder="1" applyAlignment="1" applyProtection="1">
      <alignment horizontal="left" vertical="center" wrapText="1" indent="1"/>
      <protection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15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vertical="center" wrapText="1"/>
      <protection/>
    </xf>
    <xf numFmtId="0" fontId="15" fillId="0" borderId="25" xfId="59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9" applyFont="1" applyFill="1" applyBorder="1" applyAlignment="1" applyProtection="1">
      <alignment horizontal="center" vertical="center" wrapText="1"/>
      <protection/>
    </xf>
    <xf numFmtId="0" fontId="15" fillId="0" borderId="23" xfId="59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0" applyFont="1" applyFill="1" applyBorder="1" applyAlignment="1" applyProtection="1">
      <alignment horizontal="left" vertical="center" indent="1"/>
      <protection/>
    </xf>
    <xf numFmtId="0" fontId="2" fillId="0" borderId="0" xfId="59" applyFill="1">
      <alignment/>
      <protection/>
    </xf>
    <xf numFmtId="0" fontId="17" fillId="0" borderId="0" xfId="59" applyFont="1" applyFill="1">
      <alignment/>
      <protection/>
    </xf>
    <xf numFmtId="0" fontId="18" fillId="0" borderId="0" xfId="59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1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5" xfId="0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25" xfId="60" applyFont="1" applyFill="1" applyBorder="1" applyAlignment="1" applyProtection="1">
      <alignment horizontal="center" vertical="center"/>
      <protection/>
    </xf>
    <xf numFmtId="0" fontId="7" fillId="0" borderId="37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7" fillId="0" borderId="22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7" fillId="0" borderId="16" xfId="60" applyFont="1" applyFill="1" applyBorder="1" applyAlignment="1" applyProtection="1">
      <alignment horizontal="left" vertical="center" indent="1"/>
      <protection/>
    </xf>
    <xf numFmtId="164" fontId="17" fillId="0" borderId="38" xfId="60" applyNumberFormat="1" applyFont="1" applyFill="1" applyBorder="1" applyAlignment="1" applyProtection="1">
      <alignment vertical="center"/>
      <protection/>
    </xf>
    <xf numFmtId="0" fontId="17" fillId="0" borderId="17" xfId="60" applyFont="1" applyFill="1" applyBorder="1" applyAlignment="1" applyProtection="1">
      <alignment horizontal="left" vertical="center" indent="1"/>
      <protection/>
    </xf>
    <xf numFmtId="164" fontId="17" fillId="0" borderId="29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4" fontId="17" fillId="0" borderId="34" xfId="60" applyNumberFormat="1" applyFont="1" applyFill="1" applyBorder="1" applyAlignment="1" applyProtection="1">
      <alignment vertical="center"/>
      <protection/>
    </xf>
    <xf numFmtId="164" fontId="15" fillId="0" borderId="26" xfId="60" applyNumberFormat="1" applyFont="1" applyFill="1" applyBorder="1" applyAlignment="1" applyProtection="1">
      <alignment vertical="center"/>
      <protection/>
    </xf>
    <xf numFmtId="0" fontId="17" fillId="0" borderId="18" xfId="60" applyFont="1" applyFill="1" applyBorder="1" applyAlignment="1" applyProtection="1">
      <alignment horizontal="left" vertical="center" indent="1"/>
      <protection/>
    </xf>
    <xf numFmtId="0" fontId="15" fillId="0" borderId="22" xfId="60" applyFont="1" applyFill="1" applyBorder="1" applyAlignment="1" applyProtection="1">
      <alignment horizontal="left" vertical="center" indent="1"/>
      <protection/>
    </xf>
    <xf numFmtId="164" fontId="15" fillId="0" borderId="26" xfId="60" applyNumberFormat="1" applyFont="1" applyFill="1" applyBorder="1" applyProtection="1">
      <alignment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 locked="0"/>
    </xf>
    <xf numFmtId="0" fontId="6" fillId="0" borderId="0" xfId="60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6" fillId="0" borderId="0" xfId="59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5" fillId="0" borderId="23" xfId="59" applyFont="1" applyFill="1" applyBorder="1" applyAlignment="1" applyProtection="1">
      <alignment horizontal="left" vertical="center" wrapText="1"/>
      <protection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164" fontId="16" fillId="0" borderId="39" xfId="59" applyNumberFormat="1" applyFont="1" applyFill="1" applyBorder="1" applyAlignment="1" applyProtection="1">
      <alignment horizontal="left" vertical="center"/>
      <protection/>
    </xf>
    <xf numFmtId="0" fontId="17" fillId="0" borderId="28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indent="6"/>
      <protection/>
    </xf>
    <xf numFmtId="0" fontId="17" fillId="0" borderId="11" xfId="59" applyFont="1" applyFill="1" applyBorder="1" applyAlignment="1" applyProtection="1">
      <alignment horizontal="left" vertical="center" wrapText="1" indent="6"/>
      <protection/>
    </xf>
    <xf numFmtId="0" fontId="17" fillId="0" borderId="15" xfId="59" applyFont="1" applyFill="1" applyBorder="1" applyAlignment="1" applyProtection="1">
      <alignment horizontal="left" vertical="center" wrapText="1" indent="6"/>
      <protection/>
    </xf>
    <xf numFmtId="0" fontId="17" fillId="0" borderId="35" xfId="59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59" applyFont="1" applyFill="1" applyBorder="1">
      <alignment/>
      <protection/>
    </xf>
    <xf numFmtId="0" fontId="1" fillId="0" borderId="0" xfId="59" applyFont="1" applyFill="1">
      <alignment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horizontal="center" vertical="center"/>
      <protection/>
    </xf>
    <xf numFmtId="0" fontId="0" fillId="0" borderId="26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3" fillId="0" borderId="23" xfId="59" applyFont="1" applyFill="1" applyBorder="1">
      <alignment/>
      <protection/>
    </xf>
    <xf numFmtId="0" fontId="7" fillId="0" borderId="40" xfId="59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9" applyFont="1" applyFill="1" applyBorder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0" fontId="17" fillId="0" borderId="22" xfId="59" applyFont="1" applyFill="1" applyBorder="1" applyAlignment="1" applyProtection="1">
      <alignment horizontal="center" vertical="center"/>
      <protection/>
    </xf>
    <xf numFmtId="0" fontId="17" fillId="0" borderId="20" xfId="59" applyFont="1" applyFill="1" applyBorder="1" applyAlignment="1" applyProtection="1">
      <alignment horizontal="center" vertical="center"/>
      <protection/>
    </xf>
    <xf numFmtId="0" fontId="17" fillId="0" borderId="17" xfId="59" applyFont="1" applyFill="1" applyBorder="1" applyAlignment="1" applyProtection="1">
      <alignment horizontal="center" vertical="center"/>
      <protection/>
    </xf>
    <xf numFmtId="0" fontId="17" fillId="0" borderId="19" xfId="59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41" xfId="40" applyNumberFormat="1" applyFont="1" applyFill="1" applyBorder="1" applyAlignment="1" applyProtection="1">
      <alignment/>
      <protection locked="0"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9" applyFont="1" applyFill="1" applyBorder="1" applyProtection="1">
      <alignment/>
      <protection locked="0"/>
    </xf>
    <xf numFmtId="0" fontId="17" fillId="0" borderId="11" xfId="59" applyFont="1" applyFill="1" applyBorder="1" applyProtection="1">
      <alignment/>
      <protection locked="0"/>
    </xf>
    <xf numFmtId="0" fontId="17" fillId="0" borderId="15" xfId="59" applyFont="1" applyFill="1" applyBorder="1" applyProtection="1">
      <alignment/>
      <protection locked="0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1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164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4" fillId="0" borderId="46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4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49" xfId="0" applyFill="1" applyBorder="1" applyAlignment="1" applyProtection="1">
      <alignment/>
      <protection/>
    </xf>
    <xf numFmtId="0" fontId="5" fillId="0" borderId="49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0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50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2" xfId="0" applyNumberFormat="1" applyFont="1" applyFill="1" applyBorder="1" applyAlignment="1" applyProtection="1">
      <alignment horizontal="center" vertical="center"/>
      <protection/>
    </xf>
    <xf numFmtId="164" fontId="7" fillId="0" borderId="36" xfId="0" applyNumberFormat="1" applyFont="1" applyFill="1" applyBorder="1" applyAlignment="1" applyProtection="1">
      <alignment horizontal="center" vertic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54" xfId="0" applyNumberFormat="1" applyFont="1" applyFill="1" applyBorder="1" applyAlignment="1" applyProtection="1">
      <alignment vertical="center" wrapText="1"/>
      <protection/>
    </xf>
    <xf numFmtId="0" fontId="17" fillId="0" borderId="11" xfId="60" applyFont="1" applyFill="1" applyBorder="1" applyAlignment="1" applyProtection="1">
      <alignment horizontal="left" vertical="center" inden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12" xfId="60" applyFont="1" applyFill="1" applyBorder="1" applyAlignment="1" applyProtection="1">
      <alignment horizontal="left" vertical="center" indent="1"/>
      <protection/>
    </xf>
    <xf numFmtId="0" fontId="7" fillId="0" borderId="23" xfId="60" applyFont="1" applyFill="1" applyBorder="1" applyAlignment="1" applyProtection="1">
      <alignment horizontal="left" indent="1"/>
      <protection/>
    </xf>
    <xf numFmtId="164" fontId="17" fillId="0" borderId="51" xfId="59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5" fillId="0" borderId="37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9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8" xfId="40" applyNumberFormat="1" applyFont="1" applyFill="1" applyBorder="1" applyAlignment="1" applyProtection="1">
      <alignment/>
      <protection locked="0"/>
    </xf>
    <xf numFmtId="166" fontId="17" fillId="0" borderId="50" xfId="40" applyNumberFormat="1" applyFont="1" applyFill="1" applyBorder="1" applyAlignment="1" applyProtection="1">
      <alignment/>
      <protection locked="0"/>
    </xf>
    <xf numFmtId="166" fontId="17" fillId="0" borderId="45" xfId="40" applyNumberFormat="1" applyFont="1" applyFill="1" applyBorder="1" applyAlignment="1" applyProtection="1">
      <alignment/>
      <protection locked="0"/>
    </xf>
    <xf numFmtId="0" fontId="17" fillId="0" borderId="12" xfId="59" applyFont="1" applyFill="1" applyBorder="1" applyProtection="1">
      <alignment/>
      <protection/>
    </xf>
    <xf numFmtId="164" fontId="7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41" xfId="0" applyNumberFormat="1" applyFont="1" applyFill="1" applyBorder="1" applyAlignment="1" applyProtection="1">
      <alignment horizontal="right" vertical="center"/>
      <protection/>
    </xf>
    <xf numFmtId="49" fontId="7" fillId="0" borderId="5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0" xfId="59" applyFont="1" applyFill="1" applyBorder="1" applyAlignment="1" applyProtection="1">
      <alignment horizontal="center" vertical="center" wrapText="1"/>
      <protection/>
    </xf>
    <xf numFmtId="0" fontId="6" fillId="0" borderId="60" xfId="59" applyFont="1" applyFill="1" applyBorder="1" applyAlignment="1" applyProtection="1">
      <alignment vertical="center" wrapText="1"/>
      <protection/>
    </xf>
    <xf numFmtId="164" fontId="6" fillId="0" borderId="60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60" xfId="59" applyFont="1" applyFill="1" applyBorder="1" applyAlignment="1" applyProtection="1">
      <alignment horizontal="right" vertical="center" wrapText="1" indent="1"/>
      <protection locked="0"/>
    </xf>
    <xf numFmtId="164" fontId="17" fillId="0" borderId="60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" fillId="0" borderId="0" xfId="59" applyFont="1" applyFill="1">
      <alignment/>
      <protection/>
    </xf>
    <xf numFmtId="0" fontId="2" fillId="0" borderId="0" xfId="59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5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/>
    </xf>
    <xf numFmtId="0" fontId="7" fillId="0" borderId="46" xfId="59" applyFont="1" applyFill="1" applyBorder="1" applyAlignment="1" applyProtection="1">
      <alignment horizontal="center" vertical="center" wrapText="1"/>
      <protection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15" fillId="0" borderId="24" xfId="59" applyFont="1" applyFill="1" applyBorder="1" applyAlignment="1" applyProtection="1">
      <alignment horizontal="center" vertical="center" wrapText="1"/>
      <protection/>
    </xf>
    <xf numFmtId="0" fontId="15" fillId="0" borderId="25" xfId="59" applyFont="1" applyFill="1" applyBorder="1" applyAlignment="1" applyProtection="1">
      <alignment horizontal="center" vertical="center" wrapText="1"/>
      <protection/>
    </xf>
    <xf numFmtId="164" fontId="17" fillId="0" borderId="34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7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2" fillId="0" borderId="0" xfId="59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9" applyNumberFormat="1" applyFont="1" applyFill="1" applyBorder="1" applyAlignment="1" applyProtection="1">
      <alignment horizontal="center" vertical="center" wrapText="1"/>
      <protection/>
    </xf>
    <xf numFmtId="49" fontId="17" fillId="0" borderId="17" xfId="59" applyNumberFormat="1" applyFont="1" applyFill="1" applyBorder="1" applyAlignment="1" applyProtection="1">
      <alignment horizontal="center" vertical="center" wrapText="1"/>
      <protection/>
    </xf>
    <xf numFmtId="49" fontId="17" fillId="0" borderId="19" xfId="59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7" fillId="0" borderId="20" xfId="59" applyNumberFormat="1" applyFont="1" applyFill="1" applyBorder="1" applyAlignment="1" applyProtection="1">
      <alignment horizontal="center" vertical="center" wrapText="1"/>
      <protection/>
    </xf>
    <xf numFmtId="49" fontId="17" fillId="0" borderId="16" xfId="59" applyNumberFormat="1" applyFont="1" applyFill="1" applyBorder="1" applyAlignment="1" applyProtection="1">
      <alignment horizontal="center" vertical="center" wrapText="1"/>
      <protection/>
    </xf>
    <xf numFmtId="49" fontId="17" fillId="0" borderId="21" xfId="59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64" fontId="15" fillId="0" borderId="40" xfId="59" applyNumberFormat="1" applyFont="1" applyFill="1" applyBorder="1" applyAlignment="1" applyProtection="1">
      <alignment horizontal="right" vertical="center" wrapText="1" indent="1"/>
      <protection/>
    </xf>
    <xf numFmtId="0" fontId="15" fillId="0" borderId="40" xfId="59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9" applyFont="1" applyFill="1" applyBorder="1" applyAlignment="1">
      <alignment horizontal="center" vertical="center"/>
      <protection/>
    </xf>
    <xf numFmtId="0" fontId="4" fillId="0" borderId="0" xfId="59" applyFont="1" applyFill="1">
      <alignment/>
      <protection/>
    </xf>
    <xf numFmtId="0" fontId="15" fillId="0" borderId="22" xfId="59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0" applyFont="1" applyFill="1" applyBorder="1" applyAlignment="1" applyProtection="1">
      <alignment horizontal="left" vertical="center" wrapText="1" indent="1"/>
      <protection/>
    </xf>
    <xf numFmtId="172" fontId="3" fillId="0" borderId="15" xfId="59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5" fillId="0" borderId="27" xfId="59" applyFont="1" applyFill="1" applyBorder="1" applyAlignment="1" applyProtection="1">
      <alignment horizontal="left" vertical="center" wrapText="1" indent="1"/>
      <protection/>
    </xf>
    <xf numFmtId="0" fontId="15" fillId="0" borderId="28" xfId="59" applyFont="1" applyFill="1" applyBorder="1" applyAlignment="1" applyProtection="1">
      <alignment vertical="center" wrapText="1"/>
      <protection/>
    </xf>
    <xf numFmtId="164" fontId="15" fillId="0" borderId="42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35" xfId="59" applyFont="1" applyFill="1" applyBorder="1" applyAlignment="1" applyProtection="1">
      <alignment horizontal="left" vertical="center" wrapText="1" indent="7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9" applyFont="1" applyFill="1" applyBorder="1" applyAlignment="1" applyProtection="1">
      <alignment horizontal="left" vertical="center" wrapTex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5" fillId="0" borderId="22" xfId="59" applyNumberFormat="1" applyFont="1" applyFill="1" applyBorder="1" applyAlignment="1" applyProtection="1">
      <alignment horizontal="center" vertical="center" wrapText="1"/>
      <protection/>
    </xf>
    <xf numFmtId="164" fontId="15" fillId="0" borderId="64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5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9" xfId="59" applyNumberFormat="1" applyFont="1" applyFill="1" applyBorder="1" applyAlignment="1" applyProtection="1">
      <alignment horizontal="right" vertical="center" wrapText="1" indent="1"/>
      <protection/>
    </xf>
    <xf numFmtId="164" fontId="21" fillId="0" borderId="40" xfId="0" applyNumberFormat="1" applyFont="1" applyBorder="1" applyAlignment="1" applyProtection="1">
      <alignment horizontal="right" vertical="center" wrapText="1" indent="1"/>
      <protection/>
    </xf>
    <xf numFmtId="164" fontId="21" fillId="0" borderId="40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40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21" fillId="0" borderId="23" xfId="0" applyNumberFormat="1" applyFont="1" applyBorder="1" applyAlignment="1" applyProtection="1">
      <alignment horizontal="right" vertical="center" wrapText="1" indent="1"/>
      <protection/>
    </xf>
    <xf numFmtId="164" fontId="21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4" xfId="59" applyFont="1" applyFill="1" applyBorder="1" applyAlignment="1" applyProtection="1">
      <alignment horizontal="center" vertical="center" wrapText="1"/>
      <protection/>
    </xf>
    <xf numFmtId="0" fontId="15" fillId="0" borderId="28" xfId="59" applyFont="1" applyFill="1" applyBorder="1" applyAlignment="1" applyProtection="1">
      <alignment vertical="center" wrapText="1"/>
      <protection/>
    </xf>
    <xf numFmtId="164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59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60" xfId="59" applyFont="1" applyFill="1" applyBorder="1" applyAlignment="1" applyProtection="1">
      <alignment horizontal="right" vertical="center" wrapText="1" indent="1"/>
      <protection/>
    </xf>
    <xf numFmtId="164" fontId="17" fillId="0" borderId="60" xfId="5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9" applyFont="1" applyFill="1" applyBorder="1" applyProtection="1">
      <alignment/>
      <protection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19" fillId="0" borderId="40" xfId="0" applyNumberFormat="1" applyFont="1" applyBorder="1" applyAlignment="1" applyProtection="1" quotePrefix="1">
      <alignment horizontal="right" vertical="center" wrapText="1" indent="1"/>
      <protection locked="0"/>
    </xf>
    <xf numFmtId="0" fontId="20" fillId="0" borderId="15" xfId="0" applyFont="1" applyBorder="1" applyAlignment="1" applyProtection="1">
      <alignment horizontal="left" indent="1"/>
      <protection/>
    </xf>
    <xf numFmtId="0" fontId="15" fillId="0" borderId="23" xfId="59" applyFont="1" applyFill="1" applyBorder="1" applyAlignment="1" applyProtection="1">
      <alignment horizontal="center" vertical="center"/>
      <protection/>
    </xf>
    <xf numFmtId="0" fontId="15" fillId="0" borderId="26" xfId="59" applyFont="1" applyFill="1" applyBorder="1" applyAlignment="1" applyProtection="1">
      <alignment horizontal="center" vertical="center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6" fontId="29" fillId="0" borderId="12" xfId="40" applyNumberFormat="1" applyFont="1" applyFill="1" applyBorder="1" applyAlignment="1" applyProtection="1">
      <alignment/>
      <protection locked="0"/>
    </xf>
    <xf numFmtId="166" fontId="29" fillId="0" borderId="34" xfId="40" applyNumberFormat="1" applyFont="1" applyFill="1" applyBorder="1" applyAlignment="1">
      <alignment/>
    </xf>
    <xf numFmtId="166" fontId="29" fillId="0" borderId="11" xfId="40" applyNumberFormat="1" applyFont="1" applyFill="1" applyBorder="1" applyAlignment="1" applyProtection="1">
      <alignment/>
      <protection locked="0"/>
    </xf>
    <xf numFmtId="166" fontId="29" fillId="0" borderId="29" xfId="40" applyNumberFormat="1" applyFont="1" applyFill="1" applyBorder="1" applyAlignment="1">
      <alignment/>
    </xf>
    <xf numFmtId="166" fontId="29" fillId="0" borderId="15" xfId="40" applyNumberFormat="1" applyFont="1" applyFill="1" applyBorder="1" applyAlignment="1" applyProtection="1">
      <alignment/>
      <protection locked="0"/>
    </xf>
    <xf numFmtId="166" fontId="30" fillId="0" borderId="23" xfId="59" applyNumberFormat="1" applyFont="1" applyFill="1" applyBorder="1">
      <alignment/>
      <protection/>
    </xf>
    <xf numFmtId="166" fontId="30" fillId="0" borderId="26" xfId="59" applyNumberFormat="1" applyFont="1" applyFill="1" applyBorder="1">
      <alignment/>
      <protection/>
    </xf>
    <xf numFmtId="49" fontId="29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1" xfId="0" applyNumberFormat="1" applyFont="1" applyFill="1" applyBorder="1" applyAlignment="1" applyProtection="1">
      <alignment vertical="center" wrapText="1"/>
      <protection/>
    </xf>
    <xf numFmtId="164" fontId="29" fillId="0" borderId="22" xfId="0" applyNumberFormat="1" applyFont="1" applyFill="1" applyBorder="1" applyAlignment="1" applyProtection="1">
      <alignment vertical="center" wrapText="1"/>
      <protection/>
    </xf>
    <xf numFmtId="164" fontId="29" fillId="0" borderId="23" xfId="0" applyNumberFormat="1" applyFont="1" applyFill="1" applyBorder="1" applyAlignment="1" applyProtection="1">
      <alignment vertical="center" wrapText="1"/>
      <protection/>
    </xf>
    <xf numFmtId="164" fontId="29" fillId="0" borderId="26" xfId="0" applyNumberFormat="1" applyFont="1" applyFill="1" applyBorder="1" applyAlignment="1" applyProtection="1">
      <alignment vertical="center" wrapText="1"/>
      <protection/>
    </xf>
    <xf numFmtId="49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2" xfId="0" applyNumberFormat="1" applyFont="1" applyFill="1" applyBorder="1" applyAlignment="1" applyProtection="1">
      <alignment vertical="center" wrapText="1"/>
      <protection locked="0"/>
    </xf>
    <xf numFmtId="164" fontId="29" fillId="0" borderId="17" xfId="0" applyNumberFormat="1" applyFont="1" applyFill="1" applyBorder="1" applyAlignment="1" applyProtection="1">
      <alignment vertical="center" wrapText="1"/>
      <protection locked="0"/>
    </xf>
    <xf numFmtId="164" fontId="29" fillId="0" borderId="11" xfId="0" applyNumberFormat="1" applyFont="1" applyFill="1" applyBorder="1" applyAlignment="1" applyProtection="1">
      <alignment vertical="center" wrapText="1"/>
      <protection locked="0"/>
    </xf>
    <xf numFmtId="164" fontId="29" fillId="0" borderId="29" xfId="0" applyNumberFormat="1" applyFont="1" applyFill="1" applyBorder="1" applyAlignment="1" applyProtection="1">
      <alignment vertical="center" wrapText="1"/>
      <protection locked="0"/>
    </xf>
    <xf numFmtId="49" fontId="29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3" xfId="0" applyNumberFormat="1" applyFont="1" applyFill="1" applyBorder="1" applyAlignment="1" applyProtection="1">
      <alignment vertical="center" wrapText="1"/>
      <protection locked="0"/>
    </xf>
    <xf numFmtId="164" fontId="29" fillId="0" borderId="19" xfId="0" applyNumberFormat="1" applyFont="1" applyFill="1" applyBorder="1" applyAlignment="1" applyProtection="1">
      <alignment vertical="center" wrapText="1"/>
      <protection locked="0"/>
    </xf>
    <xf numFmtId="164" fontId="29" fillId="0" borderId="15" xfId="0" applyNumberFormat="1" applyFont="1" applyFill="1" applyBorder="1" applyAlignment="1" applyProtection="1">
      <alignment vertical="center" wrapText="1"/>
      <protection locked="0"/>
    </xf>
    <xf numFmtId="164" fontId="29" fillId="0" borderId="30" xfId="0" applyNumberFormat="1" applyFont="1" applyFill="1" applyBorder="1" applyAlignment="1" applyProtection="1">
      <alignment vertical="center" wrapText="1"/>
      <protection locked="0"/>
    </xf>
    <xf numFmtId="164" fontId="29" fillId="33" borderId="53" xfId="0" applyNumberFormat="1" applyFont="1" applyFill="1" applyBorder="1" applyAlignment="1" applyProtection="1">
      <alignment horizontal="left" vertical="center" wrapText="1" indent="2"/>
      <protection/>
    </xf>
    <xf numFmtId="164" fontId="31" fillId="0" borderId="10" xfId="60" applyNumberFormat="1" applyFont="1" applyFill="1" applyBorder="1" applyAlignment="1" applyProtection="1">
      <alignment vertical="center"/>
      <protection locked="0"/>
    </xf>
    <xf numFmtId="164" fontId="31" fillId="0" borderId="11" xfId="60" applyNumberFormat="1" applyFont="1" applyFill="1" applyBorder="1" applyAlignment="1" applyProtection="1">
      <alignment vertical="center"/>
      <protection locked="0"/>
    </xf>
    <xf numFmtId="164" fontId="31" fillId="0" borderId="12" xfId="60" applyNumberFormat="1" applyFont="1" applyFill="1" applyBorder="1" applyAlignment="1" applyProtection="1">
      <alignment vertical="center"/>
      <protection locked="0"/>
    </xf>
    <xf numFmtId="164" fontId="32" fillId="0" borderId="23" xfId="60" applyNumberFormat="1" applyFont="1" applyFill="1" applyBorder="1" applyAlignment="1" applyProtection="1">
      <alignment vertical="center"/>
      <protection/>
    </xf>
    <xf numFmtId="164" fontId="32" fillId="0" borderId="23" xfId="60" applyNumberFormat="1" applyFont="1" applyFill="1" applyBorder="1" applyProtection="1">
      <alignment/>
      <protection/>
    </xf>
    <xf numFmtId="3" fontId="29" fillId="0" borderId="41" xfId="0" applyNumberFormat="1" applyFont="1" applyBorder="1" applyAlignment="1" applyProtection="1">
      <alignment horizontal="right" vertical="center" indent="1"/>
      <protection locked="0"/>
    </xf>
    <xf numFmtId="3" fontId="29" fillId="0" borderId="29" xfId="0" applyNumberFormat="1" applyFont="1" applyBorder="1" applyAlignment="1" applyProtection="1">
      <alignment horizontal="right" vertical="center" indent="1"/>
      <protection locked="0"/>
    </xf>
    <xf numFmtId="3" fontId="29" fillId="0" borderId="29" xfId="0" applyNumberFormat="1" applyFont="1" applyFill="1" applyBorder="1" applyAlignment="1" applyProtection="1">
      <alignment horizontal="right" vertical="center" indent="1"/>
      <protection locked="0"/>
    </xf>
    <xf numFmtId="3" fontId="29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0" fillId="0" borderId="26" xfId="0" applyNumberFormat="1" applyFont="1" applyFill="1" applyBorder="1" applyAlignment="1" applyProtection="1">
      <alignment horizontal="right" vertical="center" inden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164" fontId="17" fillId="0" borderId="30" xfId="59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9" applyFont="1" applyFill="1" applyAlignment="1" applyProtection="1">
      <alignment vertical="center"/>
      <protection/>
    </xf>
    <xf numFmtId="164" fontId="17" fillId="0" borderId="30" xfId="59" applyNumberFormat="1" applyFont="1" applyFill="1" applyBorder="1" applyAlignment="1" applyProtection="1">
      <alignment horizontal="right" vertical="center" wrapText="1"/>
      <protection locked="0"/>
    </xf>
    <xf numFmtId="0" fontId="20" fillId="0" borderId="12" xfId="0" applyFont="1" applyBorder="1" applyAlignment="1">
      <alignment horizontal="left" wrapText="1" indent="1"/>
    </xf>
    <xf numFmtId="0" fontId="20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0" fontId="3" fillId="0" borderId="22" xfId="59" applyFont="1" applyFill="1" applyBorder="1" applyAlignment="1" applyProtection="1">
      <alignment horizontal="center" vertical="center" wrapText="1"/>
      <protection/>
    </xf>
    <xf numFmtId="0" fontId="3" fillId="0" borderId="23" xfId="59" applyFont="1" applyFill="1" applyBorder="1" applyAlignment="1" applyProtection="1">
      <alignment horizontal="center" vertical="center" wrapText="1"/>
      <protection/>
    </xf>
    <xf numFmtId="0" fontId="3" fillId="0" borderId="26" xfId="59" applyFont="1" applyFill="1" applyBorder="1" applyAlignment="1" applyProtection="1">
      <alignment horizontal="center" vertical="center" wrapText="1"/>
      <protection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 wrapText="1"/>
      <protection/>
    </xf>
    <xf numFmtId="0" fontId="7" fillId="0" borderId="37" xfId="59" applyFont="1" applyFill="1" applyBorder="1" applyAlignment="1" applyProtection="1">
      <alignment horizontal="center" vertical="center" wrapText="1"/>
      <protection/>
    </xf>
    <xf numFmtId="49" fontId="17" fillId="0" borderId="19" xfId="59" applyNumberFormat="1" applyFont="1" applyFill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wrapText="1" indent="1"/>
      <protection/>
    </xf>
    <xf numFmtId="49" fontId="17" fillId="0" borderId="22" xfId="59" applyNumberFormat="1" applyFont="1" applyFill="1" applyBorder="1" applyAlignment="1" applyProtection="1">
      <alignment horizontal="left" vertical="center" wrapText="1" indent="1"/>
      <protection/>
    </xf>
    <xf numFmtId="0" fontId="20" fillId="0" borderId="23" xfId="0" applyFont="1" applyBorder="1" applyAlignment="1" applyProtection="1">
      <alignment horizontal="left" vertical="center" wrapText="1" indent="1"/>
      <protection/>
    </xf>
    <xf numFmtId="164" fontId="17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5" xfId="0" applyFont="1" applyBorder="1" applyAlignment="1" applyProtection="1">
      <alignment horizontal="left" vertical="center" wrapText="1" indent="1"/>
      <protection/>
    </xf>
    <xf numFmtId="164" fontId="17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59" applyFont="1" applyFill="1" applyBorder="1" applyAlignment="1" applyProtection="1">
      <alignment horizontal="left" vertical="center" wrapText="1" indent="1"/>
      <protection/>
    </xf>
    <xf numFmtId="164" fontId="17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0" fontId="17" fillId="0" borderId="0" xfId="59" applyFont="1" applyFill="1" applyProtection="1">
      <alignment/>
      <protection/>
    </xf>
    <xf numFmtId="0" fontId="9" fillId="0" borderId="0" xfId="0" applyFont="1" applyAlignment="1">
      <alignment/>
    </xf>
    <xf numFmtId="0" fontId="16" fillId="0" borderId="39" xfId="0" applyFont="1" applyFill="1" applyBorder="1" applyAlignment="1" applyProtection="1">
      <alignment horizontal="right" vertical="center"/>
      <protection locked="0"/>
    </xf>
    <xf numFmtId="0" fontId="16" fillId="0" borderId="39" xfId="0" applyFont="1" applyFill="1" applyBorder="1" applyAlignment="1" applyProtection="1">
      <alignment horizontal="right"/>
      <protection/>
    </xf>
    <xf numFmtId="0" fontId="16" fillId="0" borderId="39" xfId="0" applyFont="1" applyFill="1" applyBorder="1" applyAlignment="1" applyProtection="1">
      <alignment horizontal="right" vertical="center"/>
      <protection/>
    </xf>
    <xf numFmtId="164" fontId="16" fillId="0" borderId="0" xfId="0" applyNumberFormat="1" applyFont="1" applyFill="1" applyAlignment="1" applyProtection="1">
      <alignment horizontal="right" vertical="center"/>
      <protection locked="0"/>
    </xf>
    <xf numFmtId="164" fontId="16" fillId="0" borderId="0" xfId="0" applyNumberFormat="1" applyFont="1" applyFill="1" applyAlignment="1" applyProtection="1">
      <alignment horizontal="right" vertical="center"/>
      <protection/>
    </xf>
    <xf numFmtId="0" fontId="82" fillId="0" borderId="0" xfId="0" applyFont="1" applyAlignment="1">
      <alignment/>
    </xf>
    <xf numFmtId="0" fontId="82" fillId="0" borderId="0" xfId="0" applyFont="1" applyAlignment="1">
      <alignment horizontal="justify" vertical="top" wrapText="1"/>
    </xf>
    <xf numFmtId="0" fontId="83" fillId="35" borderId="0" xfId="0" applyFont="1" applyFill="1" applyAlignment="1">
      <alignment horizontal="center" vertical="center"/>
    </xf>
    <xf numFmtId="0" fontId="83" fillId="35" borderId="0" xfId="0" applyFont="1" applyFill="1" applyAlignment="1">
      <alignment horizontal="center" vertical="top" wrapText="1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" fontId="33" fillId="0" borderId="0" xfId="0" applyNumberFormat="1" applyFont="1" applyAlignment="1">
      <alignment/>
    </xf>
    <xf numFmtId="14" fontId="33" fillId="0" borderId="0" xfId="0" applyNumberFormat="1" applyFont="1" applyAlignment="1">
      <alignment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0" fontId="7" fillId="0" borderId="6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 quotePrefix="1">
      <alignment horizontal="right" vertical="center" indent="1"/>
      <protection locked="0"/>
    </xf>
    <xf numFmtId="0" fontId="7" fillId="0" borderId="63" xfId="0" applyFont="1" applyFill="1" applyBorder="1" applyAlignment="1" applyProtection="1">
      <alignment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49" fontId="7" fillId="0" borderId="59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Fill="1" applyBorder="1" applyAlignment="1" applyProtection="1">
      <alignment horizontal="right" vertical="center" wrapText="1" inden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164" fontId="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 wrapText="1" indent="1"/>
      <protection locked="0"/>
    </xf>
    <xf numFmtId="164" fontId="84" fillId="0" borderId="0" xfId="0" applyNumberFormat="1" applyFont="1" applyFill="1" applyAlignment="1" applyProtection="1">
      <alignment horizontal="right" vertical="center" wrapText="1" indent="1"/>
      <protection/>
    </xf>
    <xf numFmtId="49" fontId="7" fillId="0" borderId="41" xfId="0" applyNumberFormat="1" applyFont="1" applyFill="1" applyBorder="1" applyAlignment="1" applyProtection="1">
      <alignment horizontal="right" vertical="center"/>
      <protection locked="0"/>
    </xf>
    <xf numFmtId="0" fontId="7" fillId="0" borderId="63" xfId="0" applyFont="1" applyFill="1" applyBorder="1" applyAlignment="1" applyProtection="1">
      <alignment horizontal="center" vertical="center" wrapText="1"/>
      <protection locked="0"/>
    </xf>
    <xf numFmtId="49" fontId="7" fillId="0" borderId="59" xfId="0" applyNumberFormat="1" applyFont="1" applyFill="1" applyBorder="1" applyAlignment="1" applyProtection="1">
      <alignment horizontal="right" vertical="center"/>
      <protection locked="0"/>
    </xf>
    <xf numFmtId="0" fontId="7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84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2" fillId="0" borderId="0" xfId="59" applyFont="1" applyFill="1" applyProtection="1">
      <alignment/>
      <protection locked="0"/>
    </xf>
    <xf numFmtId="0" fontId="6" fillId="0" borderId="0" xfId="59" applyFont="1" applyFill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59" applyFont="1" applyFill="1" applyAlignment="1" applyProtection="1">
      <alignment horizontal="right" vertical="center" indent="1"/>
      <protection locked="0"/>
    </xf>
    <xf numFmtId="0" fontId="7" fillId="0" borderId="22" xfId="59" applyFont="1" applyFill="1" applyBorder="1" applyAlignment="1" applyProtection="1">
      <alignment horizontal="center" vertical="center" wrapText="1"/>
      <protection locked="0"/>
    </xf>
    <xf numFmtId="0" fontId="7" fillId="0" borderId="23" xfId="59" applyFont="1" applyFill="1" applyBorder="1" applyAlignment="1" applyProtection="1">
      <alignment horizontal="center" vertical="center" wrapText="1"/>
      <protection locked="0"/>
    </xf>
    <xf numFmtId="0" fontId="7" fillId="0" borderId="26" xfId="59" applyFont="1" applyFill="1" applyBorder="1" applyAlignment="1" applyProtection="1">
      <alignment horizontal="center" vertical="center" wrapText="1"/>
      <protection locked="0"/>
    </xf>
    <xf numFmtId="0" fontId="17" fillId="0" borderId="0" xfId="59" applyFont="1" applyFill="1" applyProtection="1">
      <alignment/>
      <protection locked="0"/>
    </xf>
    <xf numFmtId="164" fontId="85" fillId="0" borderId="0" xfId="59" applyNumberFormat="1" applyFont="1" applyFill="1" applyAlignment="1" applyProtection="1">
      <alignment horizontal="right" vertical="center" indent="1"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164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0" fillId="0" borderId="0" xfId="60" applyFont="1" applyFill="1" applyAlignment="1" applyProtection="1">
      <alignment/>
      <protection locked="0"/>
    </xf>
    <xf numFmtId="0" fontId="10" fillId="0" borderId="0" xfId="59" applyFont="1" applyFill="1" applyAlignment="1" applyProtection="1">
      <alignment vertical="center"/>
      <protection/>
    </xf>
    <xf numFmtId="0" fontId="72" fillId="0" borderId="0" xfId="45" applyAlignment="1" applyProtection="1">
      <alignment/>
      <protection/>
    </xf>
    <xf numFmtId="0" fontId="33" fillId="0" borderId="0" xfId="0" applyFont="1" applyAlignment="1">
      <alignment wrapText="1"/>
    </xf>
    <xf numFmtId="0" fontId="2" fillId="0" borderId="0" xfId="60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 vertical="center"/>
    </xf>
    <xf numFmtId="164" fontId="86" fillId="0" borderId="0" xfId="59" applyNumberFormat="1" applyFont="1" applyFill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164" fontId="86" fillId="0" borderId="0" xfId="59" applyNumberFormat="1" applyFont="1" applyFill="1" applyProtection="1">
      <alignment/>
      <protection/>
    </xf>
    <xf numFmtId="0" fontId="9" fillId="0" borderId="0" xfId="59" applyFont="1" applyFill="1" applyAlignment="1" applyProtection="1">
      <alignment horizontal="right"/>
      <protection locked="0"/>
    </xf>
    <xf numFmtId="164" fontId="16" fillId="0" borderId="39" xfId="59" applyNumberFormat="1" applyFont="1" applyFill="1" applyBorder="1" applyAlignment="1" applyProtection="1">
      <alignment horizontal="left" vertical="center"/>
      <protection locked="0"/>
    </xf>
    <xf numFmtId="0" fontId="0" fillId="36" borderId="0" xfId="0" applyFill="1" applyAlignment="1" applyProtection="1">
      <alignment horizontal="right"/>
      <protection locked="0"/>
    </xf>
    <xf numFmtId="0" fontId="0" fillId="36" borderId="0" xfId="0" applyFill="1" applyAlignment="1" applyProtection="1">
      <alignment/>
      <protection locked="0"/>
    </xf>
    <xf numFmtId="0" fontId="1" fillId="0" borderId="0" xfId="59" applyFont="1" applyFill="1" applyProtection="1">
      <alignment/>
      <protection locked="0"/>
    </xf>
    <xf numFmtId="164" fontId="4" fillId="0" borderId="0" xfId="59" applyNumberFormat="1" applyFont="1" applyFill="1" applyBorder="1" applyAlignment="1" applyProtection="1">
      <alignment horizontal="centerContinuous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5" fillId="0" borderId="20" xfId="59" applyFont="1" applyFill="1" applyBorder="1" applyAlignment="1" applyProtection="1">
      <alignment horizontal="center" vertical="center" wrapText="1"/>
      <protection locked="0"/>
    </xf>
    <xf numFmtId="0" fontId="15" fillId="0" borderId="13" xfId="59" applyFont="1" applyFill="1" applyBorder="1" applyAlignment="1" applyProtection="1">
      <alignment horizontal="center" vertical="center" wrapText="1"/>
      <protection locked="0"/>
    </xf>
    <xf numFmtId="0" fontId="15" fillId="0" borderId="41" xfId="59" applyFont="1" applyFill="1" applyBorder="1" applyAlignment="1" applyProtection="1">
      <alignment horizontal="center" vertical="center" wrapText="1"/>
      <protection locked="0"/>
    </xf>
    <xf numFmtId="164" fontId="84" fillId="0" borderId="0" xfId="0" applyNumberFormat="1" applyFont="1" applyFill="1" applyAlignment="1" applyProtection="1">
      <alignment horizontal="right" vertical="center" wrapText="1" indent="1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5" fillId="0" borderId="39" xfId="0" applyFont="1" applyFill="1" applyBorder="1" applyAlignment="1" applyProtection="1">
      <alignment horizontal="right" vertical="center"/>
      <protection locked="0"/>
    </xf>
    <xf numFmtId="0" fontId="7" fillId="0" borderId="46" xfId="59" applyFont="1" applyFill="1" applyBorder="1" applyAlignment="1" applyProtection="1">
      <alignment horizontal="center" vertical="center" wrapText="1"/>
      <protection locked="0"/>
    </xf>
    <xf numFmtId="0" fontId="7" fillId="0" borderId="40" xfId="59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right"/>
      <protection/>
    </xf>
    <xf numFmtId="0" fontId="3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0" fillId="0" borderId="66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31" xfId="0" applyFill="1" applyBorder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0" fillId="36" borderId="0" xfId="0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/>
      <protection locked="0"/>
    </xf>
    <xf numFmtId="164" fontId="17" fillId="0" borderId="17" xfId="0" applyNumberFormat="1" applyFont="1" applyFill="1" applyBorder="1" applyAlignment="1" applyProtection="1" quotePrefix="1">
      <alignment vertical="center" wrapText="1"/>
      <protection locked="0"/>
    </xf>
    <xf numFmtId="0" fontId="19" fillId="0" borderId="20" xfId="0" applyFont="1" applyBorder="1" applyAlignment="1">
      <alignment horizontal="left" vertical="center" wrapText="1"/>
    </xf>
    <xf numFmtId="164" fontId="25" fillId="0" borderId="69" xfId="0" applyNumberFormat="1" applyFont="1" applyBorder="1" applyAlignment="1" applyProtection="1">
      <alignment horizontal="right" vertical="center" wrapText="1"/>
      <protection locked="0"/>
    </xf>
    <xf numFmtId="0" fontId="25" fillId="0" borderId="70" xfId="0" applyFont="1" applyBorder="1" applyAlignment="1" applyProtection="1">
      <alignment horizontal="left" vertical="center" wrapText="1"/>
      <protection locked="0"/>
    </xf>
    <xf numFmtId="0" fontId="25" fillId="0" borderId="71" xfId="0" applyFont="1" applyBorder="1" applyAlignment="1" applyProtection="1">
      <alignment horizontal="left" vertical="center" wrapText="1"/>
      <protection locked="0"/>
    </xf>
    <xf numFmtId="0" fontId="19" fillId="0" borderId="71" xfId="0" applyFont="1" applyBorder="1" applyAlignment="1" applyProtection="1">
      <alignment horizontal="left" vertical="center" wrapText="1"/>
      <protection locked="0"/>
    </xf>
    <xf numFmtId="164" fontId="19" fillId="0" borderId="69" xfId="0" applyNumberFormat="1" applyFont="1" applyBorder="1" applyAlignment="1" applyProtection="1">
      <alignment horizontal="right" vertical="center" wrapText="1"/>
      <protection locked="0"/>
    </xf>
    <xf numFmtId="0" fontId="25" fillId="0" borderId="72" xfId="0" applyFont="1" applyBorder="1" applyAlignment="1" applyProtection="1">
      <alignment horizontal="left" vertical="center" wrapText="1"/>
      <protection locked="0"/>
    </xf>
    <xf numFmtId="0" fontId="19" fillId="0" borderId="72" xfId="0" applyFont="1" applyBorder="1" applyAlignment="1" applyProtection="1">
      <alignment horizontal="left" vertical="center" wrapText="1"/>
      <protection locked="0"/>
    </xf>
    <xf numFmtId="0" fontId="15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wrapText="1" indent="1"/>
      <protection locked="0"/>
    </xf>
    <xf numFmtId="0" fontId="15" fillId="0" borderId="11" xfId="0" applyFont="1" applyBorder="1" applyAlignment="1" applyProtection="1">
      <alignment horizontal="left" vertical="center" indent="1"/>
      <protection locked="0"/>
    </xf>
    <xf numFmtId="3" fontId="30" fillId="0" borderId="29" xfId="0" applyNumberFormat="1" applyFont="1" applyBorder="1" applyAlignment="1" applyProtection="1">
      <alignment horizontal="right" vertical="center" indent="1"/>
      <protection locked="0"/>
    </xf>
    <xf numFmtId="0" fontId="21" fillId="0" borderId="14" xfId="0" applyFont="1" applyBorder="1" applyAlignment="1">
      <alignment horizontal="left" vertical="center" wrapText="1" indent="1"/>
    </xf>
    <xf numFmtId="164" fontId="15" fillId="0" borderId="7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4" xfId="0" applyNumberFormat="1" applyFont="1" applyBorder="1" applyAlignment="1" applyProtection="1">
      <alignment horizontal="right" vertical="center" wrapText="1" indent="1"/>
      <protection locked="0"/>
    </xf>
    <xf numFmtId="0" fontId="20" fillId="0" borderId="14" xfId="0" applyFont="1" applyBorder="1" applyAlignment="1">
      <alignment horizontal="left" vertical="center" wrapText="1" indent="8"/>
    </xf>
    <xf numFmtId="164" fontId="17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Border="1" applyAlignment="1" applyProtection="1">
      <alignment horizontal="right" vertical="center" wrapText="1" indent="1"/>
      <protection locked="0"/>
    </xf>
    <xf numFmtId="0" fontId="20" fillId="0" borderId="14" xfId="0" applyFont="1" applyBorder="1" applyAlignment="1">
      <alignment horizontal="left" vertical="center" wrapText="1" indent="1"/>
    </xf>
    <xf numFmtId="164" fontId="15" fillId="0" borderId="31" xfId="0" applyNumberFormat="1" applyFont="1" applyBorder="1" applyAlignment="1">
      <alignment horizontal="left" vertical="center" wrapText="1" indent="1"/>
    </xf>
    <xf numFmtId="49" fontId="29" fillId="0" borderId="23" xfId="0" applyNumberFormat="1" applyFont="1" applyBorder="1" applyAlignment="1" applyProtection="1">
      <alignment horizontal="center" vertical="center" wrapText="1"/>
      <protection locked="0"/>
    </xf>
    <xf numFmtId="164" fontId="29" fillId="0" borderId="31" xfId="0" applyNumberFormat="1" applyFont="1" applyBorder="1" applyAlignment="1">
      <alignment vertical="center" wrapText="1"/>
    </xf>
    <xf numFmtId="164" fontId="29" fillId="0" borderId="22" xfId="0" applyNumberFormat="1" applyFont="1" applyBorder="1" applyAlignment="1">
      <alignment vertical="center" wrapText="1"/>
    </xf>
    <xf numFmtId="164" fontId="29" fillId="0" borderId="23" xfId="0" applyNumberFormat="1" applyFont="1" applyBorder="1" applyAlignment="1">
      <alignment vertical="center" wrapText="1"/>
    </xf>
    <xf numFmtId="164" fontId="29" fillId="0" borderId="26" xfId="0" applyNumberFormat="1" applyFont="1" applyBorder="1" applyAlignment="1">
      <alignment vertical="center" wrapText="1"/>
    </xf>
    <xf numFmtId="164" fontId="17" fillId="0" borderId="56" xfId="0" applyNumberFormat="1" applyFont="1" applyBorder="1" applyAlignment="1" applyProtection="1">
      <alignment horizontal="left" vertical="center" wrapText="1" indent="1"/>
      <protection locked="0"/>
    </xf>
    <xf numFmtId="49" fontId="29" fillId="0" borderId="61" xfId="0" applyNumberFormat="1" applyFont="1" applyBorder="1" applyAlignment="1" applyProtection="1">
      <alignment horizontal="center" vertical="center" wrapText="1"/>
      <protection locked="0"/>
    </xf>
    <xf numFmtId="164" fontId="29" fillId="0" borderId="54" xfId="0" applyNumberFormat="1" applyFont="1" applyBorder="1" applyAlignment="1" applyProtection="1">
      <alignment vertical="center" wrapText="1"/>
      <protection locked="0"/>
    </xf>
    <xf numFmtId="164" fontId="29" fillId="0" borderId="16" xfId="0" applyNumberFormat="1" applyFont="1" applyBorder="1" applyAlignment="1" applyProtection="1">
      <alignment vertical="center" wrapText="1"/>
      <protection locked="0"/>
    </xf>
    <xf numFmtId="164" fontId="29" fillId="0" borderId="10" xfId="0" applyNumberFormat="1" applyFont="1" applyBorder="1" applyAlignment="1" applyProtection="1">
      <alignment vertical="center" wrapText="1"/>
      <protection locked="0"/>
    </xf>
    <xf numFmtId="164" fontId="29" fillId="0" borderId="38" xfId="0" applyNumberFormat="1" applyFont="1" applyBorder="1" applyAlignment="1" applyProtection="1">
      <alignment vertical="center" wrapText="1"/>
      <protection locked="0"/>
    </xf>
    <xf numFmtId="164" fontId="31" fillId="0" borderId="11" xfId="60" applyNumberFormat="1" applyFont="1" applyBorder="1" applyAlignment="1" applyProtection="1">
      <alignment vertical="center"/>
      <protection locked="0"/>
    </xf>
    <xf numFmtId="0" fontId="17" fillId="0" borderId="10" xfId="60" applyFont="1" applyFill="1" applyBorder="1" applyAlignment="1" applyProtection="1">
      <alignment horizontal="left" vertical="center" indent="1"/>
      <protection/>
    </xf>
    <xf numFmtId="17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87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23" fillId="0" borderId="0" xfId="0" applyFont="1" applyAlignment="1">
      <alignment horizontal="center"/>
    </xf>
    <xf numFmtId="0" fontId="4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36" borderId="0" xfId="0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59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4" fontId="6" fillId="0" borderId="0" xfId="59" applyNumberFormat="1" applyFont="1" applyFill="1" applyBorder="1" applyAlignment="1" applyProtection="1">
      <alignment horizontal="center" vertical="center"/>
      <protection locked="0"/>
    </xf>
    <xf numFmtId="164" fontId="16" fillId="0" borderId="39" xfId="59" applyNumberFormat="1" applyFont="1" applyFill="1" applyBorder="1" applyAlignment="1" applyProtection="1">
      <alignment horizontal="left" vertical="center"/>
      <protection locked="0"/>
    </xf>
    <xf numFmtId="164" fontId="16" fillId="0" borderId="39" xfId="59" applyNumberFormat="1" applyFont="1" applyFill="1" applyBorder="1" applyAlignment="1" applyProtection="1">
      <alignment horizontal="left"/>
      <protection/>
    </xf>
    <xf numFmtId="0" fontId="15" fillId="0" borderId="0" xfId="59" applyFont="1" applyFill="1" applyAlignment="1" applyProtection="1">
      <alignment horizontal="center"/>
      <protection/>
    </xf>
    <xf numFmtId="164" fontId="16" fillId="0" borderId="39" xfId="59" applyNumberFormat="1" applyFont="1" applyFill="1" applyBorder="1" applyAlignment="1" applyProtection="1">
      <alignment horizontal="left" vertical="center"/>
      <protection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/>
    </xf>
    <xf numFmtId="164" fontId="88" fillId="0" borderId="60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9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" fillId="0" borderId="41" xfId="59" applyFont="1" applyFill="1" applyBorder="1" applyAlignment="1">
      <alignment horizontal="center" vertical="center" wrapText="1"/>
      <protection/>
    </xf>
    <xf numFmtId="0" fontId="3" fillId="0" borderId="30" xfId="59" applyFont="1" applyFill="1" applyBorder="1" applyAlignment="1">
      <alignment horizontal="center" vertical="center" wrapText="1"/>
      <protection/>
    </xf>
    <xf numFmtId="0" fontId="3" fillId="0" borderId="20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 locked="0"/>
    </xf>
    <xf numFmtId="164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59" applyFont="1" applyFill="1" applyBorder="1" applyAlignment="1" applyProtection="1">
      <alignment horizontal="left"/>
      <protection/>
    </xf>
    <xf numFmtId="0" fontId="7" fillId="0" borderId="23" xfId="59" applyFont="1" applyFill="1" applyBorder="1" applyAlignment="1" applyProtection="1">
      <alignment horizontal="left"/>
      <protection/>
    </xf>
    <xf numFmtId="0" fontId="17" fillId="0" borderId="60" xfId="59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 locked="0"/>
    </xf>
    <xf numFmtId="164" fontId="9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/>
    </xf>
    <xf numFmtId="0" fontId="4" fillId="0" borderId="0" xfId="59" applyFont="1" applyFill="1" applyAlignment="1" applyProtection="1">
      <alignment horizontal="center"/>
      <protection locked="0"/>
    </xf>
    <xf numFmtId="0" fontId="4" fillId="0" borderId="0" xfId="59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right" textRotation="180" wrapText="1"/>
      <protection/>
    </xf>
    <xf numFmtId="164" fontId="7" fillId="0" borderId="47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6" xfId="0" applyNumberFormat="1" applyFont="1" applyFill="1" applyBorder="1" applyAlignment="1" applyProtection="1">
      <alignment horizontal="center" vertical="center"/>
      <protection/>
    </xf>
    <xf numFmtId="164" fontId="7" fillId="0" borderId="74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0" fontId="17" fillId="0" borderId="60" xfId="0" applyFont="1" applyFill="1" applyBorder="1" applyAlignment="1">
      <alignment horizontal="justify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16" fillId="0" borderId="53" xfId="60" applyFont="1" applyFill="1" applyBorder="1" applyAlignment="1" applyProtection="1">
      <alignment horizontal="left" vertical="center" indent="1"/>
      <protection/>
    </xf>
    <xf numFmtId="0" fontId="16" fillId="0" borderId="48" xfId="60" applyFont="1" applyFill="1" applyBorder="1" applyAlignment="1" applyProtection="1">
      <alignment horizontal="left" vertical="center" indent="1"/>
      <protection/>
    </xf>
    <xf numFmtId="0" fontId="16" fillId="0" borderId="40" xfId="60" applyFont="1" applyFill="1" applyBorder="1" applyAlignment="1" applyProtection="1">
      <alignment horizontal="left" vertical="center" indent="1"/>
      <protection/>
    </xf>
    <xf numFmtId="0" fontId="6" fillId="0" borderId="0" xfId="60" applyFont="1" applyFill="1" applyAlignment="1" applyProtection="1">
      <alignment horizontal="center" wrapText="1"/>
      <protection/>
    </xf>
    <xf numFmtId="0" fontId="6" fillId="0" borderId="0" xfId="60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textRotation="180"/>
    </xf>
    <xf numFmtId="0" fontId="8" fillId="0" borderId="60" xfId="0" applyFont="1" applyBorder="1" applyAlignment="1">
      <alignment/>
    </xf>
    <xf numFmtId="0" fontId="16" fillId="0" borderId="0" xfId="0" applyFont="1" applyAlignment="1" applyProtection="1">
      <alignment horizontal="right"/>
      <protection/>
    </xf>
    <xf numFmtId="0" fontId="7" fillId="0" borderId="47" xfId="0" applyFont="1" applyBorder="1" applyAlignment="1" applyProtection="1">
      <alignment horizontal="left" vertical="center" indent="2"/>
      <protection/>
    </xf>
    <xf numFmtId="0" fontId="7" fillId="0" borderId="46" xfId="0" applyFont="1" applyBorder="1" applyAlignment="1" applyProtection="1">
      <alignment horizontal="left" vertical="center" indent="2"/>
      <protection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59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Százalék 2" xfId="68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2"/>
  <sheetViews>
    <sheetView zoomScale="120" zoomScaleNormal="120" zoomScalePageLayoutView="0" workbookViewId="0" topLeftCell="A34">
      <selection activeCell="C12" sqref="C12"/>
    </sheetView>
  </sheetViews>
  <sheetFormatPr defaultColWidth="9.00390625" defaultRowHeight="12.75"/>
  <cols>
    <col min="1" max="1" width="35.375" style="0" customWidth="1"/>
    <col min="2" max="2" width="83.00390625" style="0" customWidth="1"/>
    <col min="3" max="3" width="34.50390625" style="0" customWidth="1"/>
  </cols>
  <sheetData>
    <row r="2" spans="1:3" ht="18.75" customHeight="1">
      <c r="A2" s="722" t="s">
        <v>564</v>
      </c>
      <c r="B2" s="722"/>
      <c r="C2" s="722"/>
    </row>
    <row r="3" spans="1:3" ht="15">
      <c r="A3" s="578"/>
      <c r="B3" s="579"/>
      <c r="C3" s="578"/>
    </row>
    <row r="4" spans="1:3" ht="14.25">
      <c r="A4" s="580" t="s">
        <v>573</v>
      </c>
      <c r="B4" s="581" t="s">
        <v>572</v>
      </c>
      <c r="C4" s="580" t="s">
        <v>565</v>
      </c>
    </row>
    <row r="5" spans="1:3" ht="12.75">
      <c r="A5" s="582"/>
      <c r="B5" s="582"/>
      <c r="C5" s="582"/>
    </row>
    <row r="6" spans="1:3" ht="18.75">
      <c r="A6" s="723" t="s">
        <v>567</v>
      </c>
      <c r="B6" s="723"/>
      <c r="C6" s="723"/>
    </row>
    <row r="7" spans="1:3" ht="12.75">
      <c r="A7" s="582" t="s">
        <v>574</v>
      </c>
      <c r="B7" s="582" t="s">
        <v>575</v>
      </c>
      <c r="C7" s="647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ht="12.75">
      <c r="A8" s="582" t="s">
        <v>576</v>
      </c>
      <c r="B8" s="582" t="s">
        <v>577</v>
      </c>
      <c r="C8" s="647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ht="12.75">
      <c r="A9" s="582" t="s">
        <v>578</v>
      </c>
      <c r="B9" s="582" t="s">
        <v>579</v>
      </c>
      <c r="C9" s="647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ht="12.75">
      <c r="A10" s="582" t="s">
        <v>580</v>
      </c>
      <c r="B10" s="582" t="s">
        <v>582</v>
      </c>
      <c r="C10" s="647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ht="12.75">
      <c r="A11" s="582" t="s">
        <v>581</v>
      </c>
      <c r="B11" s="582" t="s">
        <v>583</v>
      </c>
      <c r="C11" s="647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ht="12.75">
      <c r="A12" s="582" t="s">
        <v>584</v>
      </c>
      <c r="B12" s="582" t="s">
        <v>585</v>
      </c>
      <c r="C12" s="647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3" spans="1:3" ht="12.75">
      <c r="A13" s="582" t="s">
        <v>586</v>
      </c>
      <c r="B13" s="582" t="s">
        <v>587</v>
      </c>
      <c r="C13" s="647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4" spans="1:3" ht="12.75">
      <c r="A14" s="582" t="s">
        <v>588</v>
      </c>
      <c r="B14" s="582" t="s">
        <v>589</v>
      </c>
      <c r="C14" s="647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5" spans="1:3" ht="12.75">
      <c r="A15" s="582" t="s">
        <v>590</v>
      </c>
      <c r="B15" s="582" t="s">
        <v>591</v>
      </c>
      <c r="C15" s="647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6" spans="1:3" ht="12.75">
      <c r="A16" s="582" t="s">
        <v>592</v>
      </c>
      <c r="B16" s="582" t="s">
        <v>593</v>
      </c>
      <c r="C16" s="647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7" spans="1:3" ht="12.75">
      <c r="A17" s="582" t="s">
        <v>595</v>
      </c>
      <c r="B17" s="582" t="s">
        <v>594</v>
      </c>
      <c r="C17" s="647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8" spans="1:3" ht="12.75">
      <c r="A18" s="582" t="s">
        <v>596</v>
      </c>
      <c r="B18" s="582" t="s">
        <v>597</v>
      </c>
      <c r="C18" s="647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19" spans="1:3" ht="12.75">
      <c r="A19" s="582" t="s">
        <v>598</v>
      </c>
      <c r="B19" s="582" t="s">
        <v>599</v>
      </c>
      <c r="C19" s="647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0" spans="1:3" ht="12.75">
      <c r="A20" s="582" t="s">
        <v>600</v>
      </c>
      <c r="B20" s="582" t="s">
        <v>601</v>
      </c>
      <c r="C20" s="647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1" spans="1:3" ht="12.75">
      <c r="A21" s="590" t="s">
        <v>602</v>
      </c>
      <c r="B21" s="582" t="s">
        <v>603</v>
      </c>
      <c r="C21" s="647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2" spans="1:3" ht="12.75">
      <c r="A22" s="591" t="s">
        <v>604</v>
      </c>
      <c r="B22" s="582" t="s">
        <v>605</v>
      </c>
      <c r="C22" s="647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3" spans="1:3" ht="12.75">
      <c r="A23" s="582" t="s">
        <v>606</v>
      </c>
      <c r="B23" s="582" t="s">
        <v>607</v>
      </c>
      <c r="C23" s="647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4" spans="1:3" ht="12.75">
      <c r="A24" s="582" t="s">
        <v>608</v>
      </c>
      <c r="B24" s="582" t="s">
        <v>609</v>
      </c>
      <c r="C24" s="647" t="str">
        <f ca="1">HYPERLINK(SUBSTITUTE(CELL("address",'KV_9.2.sz.mell'!A1),"'",""),SUBSTITUTE(MID(CELL("address",'KV_9.2.sz.mell'!A1),SEARCH("]",CELL("address",'KV_9.2.sz.mell'!A1),1)+1,LEN(CELL("address",'KV_9.2.sz.mell'!A1))-SEARCH("]",CELL("address",'KV_9.2.sz.mell'!A1),1)),"'",""))</f>
        <v>KV_9.2.sz.mell!$A$1</v>
      </c>
    </row>
    <row r="25" spans="1:3" ht="12.75">
      <c r="A25" s="582" t="s">
        <v>610</v>
      </c>
      <c r="B25" s="582" t="str">
        <f>CONCATENATE(ALAPADATOK!B13)</f>
        <v>Murakeresztúri Óvoda</v>
      </c>
      <c r="C25" s="647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6" spans="1:3" ht="12.75">
      <c r="A26" s="582" t="s">
        <v>616</v>
      </c>
      <c r="B26" s="582" t="s">
        <v>624</v>
      </c>
      <c r="C26" s="647" t="str">
        <f ca="1">HYPERLINK(SUBSTITUTE(CELL("address",'KV_10.sz.mell'!A1),"'",""),SUBSTITUTE(MID(CELL("address",'KV_10.sz.mell'!A1),SEARCH("]",CELL("address",'KV_10.sz.mell'!A1),1)+1,LEN(CELL("address",'KV_10.sz.mell'!A1))-SEARCH("]",CELL("address",'KV_10.sz.mell'!A1),1)),"'",""))</f>
        <v>KV_10.sz.mell!$A$1</v>
      </c>
    </row>
    <row r="27" spans="1:3" ht="12.75">
      <c r="A27" s="582" t="s">
        <v>617</v>
      </c>
      <c r="B27" s="582" t="s">
        <v>569</v>
      </c>
      <c r="C27" s="647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28" spans="1:3" ht="25.5">
      <c r="A28" s="582" t="s">
        <v>618</v>
      </c>
      <c r="B28" s="648" t="s">
        <v>4</v>
      </c>
      <c r="C28" s="647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29" spans="1:3" ht="12.75">
      <c r="A29" s="582" t="s">
        <v>619</v>
      </c>
      <c r="B29" s="582" t="s">
        <v>625</v>
      </c>
      <c r="C29" s="647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30" spans="1:3" ht="12.75">
      <c r="A30" s="582" t="s">
        <v>620</v>
      </c>
      <c r="B30" s="582" t="s">
        <v>626</v>
      </c>
      <c r="C30" s="647" t="str">
        <f ca="1">HYPERLINK(SUBSTITUTE(CELL("address",'KV_4.sz.tájékoztató_t.'!A1),"'",""),SUBSTITUTE(MID(CELL("address",'KV_4.sz.tájékoztató_t.'!A1),SEARCH("]",CELL("address",'KV_4.sz.tájékoztató_t.'!A1),1)+1,LEN(CELL("address",'KV_4.sz.tájékoztató_t.'!A1))-SEARCH("]",CELL("address",'KV_4.sz.tájékoztató_t.'!A1),1)),"'",""))</f>
        <v>KV_4.sz.tájékoztató_t.!$A$1</v>
      </c>
    </row>
    <row r="31" spans="1:3" ht="12.75">
      <c r="A31" s="582" t="s">
        <v>621</v>
      </c>
      <c r="B31" s="582" t="s">
        <v>627</v>
      </c>
      <c r="C31" s="647" t="str">
        <f ca="1">HYPERLINK(SUBSTITUTE(CELL("address",'KV_5.sz.tájékoztató_t'!A1),"'",""),SUBSTITUTE(MID(CELL("address",'KV_5.sz.tájékoztató_t'!A1),SEARCH("]",CELL("address",'KV_5.sz.tájékoztató_t'!A1),1)+1,LEN(CELL("address",'KV_5.sz.tájékoztató_t'!A1))-SEARCH("]",CELL("address",'KV_5.sz.tájékoztató_t'!A1),1)),"'",""))</f>
        <v>KV_5.sz.tájékoztató_t!$A$1</v>
      </c>
    </row>
    <row r="32" spans="1:3" ht="12.75">
      <c r="A32" s="582" t="s">
        <v>622</v>
      </c>
      <c r="B32" s="582" t="s">
        <v>628</v>
      </c>
      <c r="C32" s="647" t="str">
        <f ca="1">HYPERLINK(SUBSTITUTE(CELL("address",'KV_6.sz.tájékoztató_t.'!A1),"'",""),SUBSTITUTE(MID(CELL("address",'KV_6.sz.tájékoztató_t.'!A1),SEARCH("]",CELL("address",'KV_6.sz.tájékoztató_t.'!A1),1)+1,LEN(CELL("address",'KV_6.sz.tájékoztató_t.'!A1))-SEARCH("]",CELL("address",'KV_6.sz.tájékoztató_t.'!A1),1)),"'",""))</f>
        <v>KV_6.sz.tájékoztató_t.!$A$1</v>
      </c>
    </row>
    <row r="33" spans="1:3" ht="12.75">
      <c r="A33" s="582" t="s">
        <v>623</v>
      </c>
      <c r="B33" s="582" t="s">
        <v>629</v>
      </c>
      <c r="C33" s="647" t="str">
        <f ca="1">HYPERLINK(SUBSTITUTE(CELL("address",'KV_7.sz.tájékoztató_t.'!A1),"'",""),SUBSTITUTE(MID(CELL("address",'KV_7.sz.tájékoztató_t.'!A1),SEARCH("]",CELL("address",'KV_7.sz.tájékoztató_t.'!A1),1)+1,LEN(CELL("address",'KV_7.sz.tájékoztató_t.'!A1))-SEARCH("]",CELL("address",'KV_7.sz.tájékoztató_t.'!A1),1)),"'",""))</f>
        <v>KV_7.sz.tájékoztató_t.!$A$1</v>
      </c>
    </row>
    <row r="34" spans="1:3" ht="12.75">
      <c r="A34" s="582"/>
      <c r="B34" s="582"/>
      <c r="C34" s="647"/>
    </row>
    <row r="35" spans="1:3" ht="18.75">
      <c r="A35" s="723"/>
      <c r="B35" s="723"/>
      <c r="C35" s="723"/>
    </row>
    <row r="36" spans="1:3" ht="12.75">
      <c r="A36" s="582"/>
      <c r="B36" s="582"/>
      <c r="C36" s="582"/>
    </row>
    <row r="37" spans="1:3" ht="12.75">
      <c r="A37" s="582"/>
      <c r="B37" s="582"/>
      <c r="C37" s="582"/>
    </row>
    <row r="38" spans="1:3" ht="12.75">
      <c r="A38" s="582"/>
      <c r="B38" s="582"/>
      <c r="C38" s="582"/>
    </row>
    <row r="39" spans="1:3" ht="12.75">
      <c r="A39" s="582"/>
      <c r="B39" s="582"/>
      <c r="C39" s="582"/>
    </row>
    <row r="40" spans="1:3" ht="12.75">
      <c r="A40" s="582"/>
      <c r="B40" s="582"/>
      <c r="C40" s="582"/>
    </row>
    <row r="41" spans="1:3" ht="12.75">
      <c r="A41" s="582"/>
      <c r="B41" s="582"/>
      <c r="C41" s="582"/>
    </row>
    <row r="42" spans="1:3" ht="12.75">
      <c r="A42" s="582"/>
      <c r="B42" s="582"/>
      <c r="C42" s="582"/>
    </row>
    <row r="43" spans="1:3" ht="12.75">
      <c r="A43" s="582"/>
      <c r="B43" s="582"/>
      <c r="C43" s="582"/>
    </row>
    <row r="44" spans="1:3" ht="12.75">
      <c r="A44" s="582"/>
      <c r="B44" s="582"/>
      <c r="C44" s="582"/>
    </row>
    <row r="45" spans="1:3" ht="12.75">
      <c r="A45" s="582"/>
      <c r="B45" s="582"/>
      <c r="C45" s="582"/>
    </row>
    <row r="46" spans="1:3" ht="12.75">
      <c r="A46" s="582"/>
      <c r="B46" s="582"/>
      <c r="C46" s="582"/>
    </row>
    <row r="47" spans="1:3" ht="12.75">
      <c r="A47" s="582"/>
      <c r="B47" s="582"/>
      <c r="C47" s="582"/>
    </row>
    <row r="48" spans="1:3" ht="12.75">
      <c r="A48" s="582"/>
      <c r="B48" s="582"/>
      <c r="C48" s="582"/>
    </row>
    <row r="49" spans="1:3" ht="12.75">
      <c r="A49" s="582"/>
      <c r="B49" s="582"/>
      <c r="C49" s="582"/>
    </row>
    <row r="50" spans="1:3" ht="33.75" customHeight="1">
      <c r="A50" s="724"/>
      <c r="B50" s="725"/>
      <c r="C50" s="725"/>
    </row>
    <row r="51" spans="1:3" ht="12.75">
      <c r="A51" s="582"/>
      <c r="B51" s="582"/>
      <c r="C51" s="582"/>
    </row>
    <row r="52" spans="1:3" ht="12.75">
      <c r="A52" s="582"/>
      <c r="B52" s="582"/>
      <c r="C52" s="582"/>
    </row>
    <row r="53" spans="1:3" ht="12.75">
      <c r="A53" s="582"/>
      <c r="B53" s="582"/>
      <c r="C53" s="582"/>
    </row>
    <row r="54" spans="1:3" ht="12.75">
      <c r="A54" s="582"/>
      <c r="B54" s="582"/>
      <c r="C54" s="582"/>
    </row>
    <row r="55" spans="1:3" ht="12.75">
      <c r="A55" s="582"/>
      <c r="B55" s="582"/>
      <c r="C55" s="582"/>
    </row>
    <row r="56" spans="1:3" ht="12.75">
      <c r="A56" s="582"/>
      <c r="B56" s="582"/>
      <c r="C56" s="582"/>
    </row>
    <row r="57" spans="1:3" ht="12.75">
      <c r="A57" s="582"/>
      <c r="B57" s="582"/>
      <c r="C57" s="582"/>
    </row>
    <row r="58" spans="1:3" ht="12.75">
      <c r="A58" s="582"/>
      <c r="B58" s="582"/>
      <c r="C58" s="582"/>
    </row>
    <row r="59" spans="1:3" ht="12.75">
      <c r="A59" s="582"/>
      <c r="B59" s="582"/>
      <c r="C59" s="582"/>
    </row>
    <row r="60" spans="1:3" ht="12.75">
      <c r="A60" s="582"/>
      <c r="B60" s="582"/>
      <c r="C60" s="582"/>
    </row>
    <row r="61" spans="1:3" ht="12.75">
      <c r="A61" s="582"/>
      <c r="B61" s="582"/>
      <c r="C61" s="582"/>
    </row>
    <row r="62" spans="1:3" ht="12.75">
      <c r="A62" s="582"/>
      <c r="B62" s="582"/>
      <c r="C62" s="582"/>
    </row>
    <row r="63" spans="1:3" ht="12.75">
      <c r="A63" s="582"/>
      <c r="B63" s="582"/>
      <c r="C63" s="582"/>
    </row>
    <row r="64" spans="1:3" ht="12.75">
      <c r="A64" s="582"/>
      <c r="B64" s="582"/>
      <c r="C64" s="582"/>
    </row>
    <row r="65" spans="1:3" ht="12.75">
      <c r="A65" s="582"/>
      <c r="B65" s="582"/>
      <c r="C65" s="582"/>
    </row>
    <row r="66" spans="1:3" ht="12.75">
      <c r="A66" s="582"/>
      <c r="B66" s="582"/>
      <c r="C66" s="582"/>
    </row>
    <row r="67" spans="1:3" ht="12.75">
      <c r="A67" s="582"/>
      <c r="B67" s="582"/>
      <c r="C67" s="582"/>
    </row>
    <row r="68" spans="1:3" ht="12.75">
      <c r="A68" s="582"/>
      <c r="B68" s="582"/>
      <c r="C68" s="582"/>
    </row>
    <row r="70" spans="1:3" ht="18.75">
      <c r="A70" s="723"/>
      <c r="B70" s="723"/>
      <c r="C70" s="723"/>
    </row>
    <row r="92" spans="1:3" ht="18.75">
      <c r="A92" s="723"/>
      <c r="B92" s="723"/>
      <c r="C92" s="723"/>
    </row>
  </sheetData>
  <sheetProtection/>
  <mergeCells count="6">
    <mergeCell ref="A2:C2"/>
    <mergeCell ref="A6:C6"/>
    <mergeCell ref="A35:C35"/>
    <mergeCell ref="A50:C50"/>
    <mergeCell ref="A70:C70"/>
    <mergeCell ref="A92:C9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zoomScale="120" zoomScaleNormal="120" workbookViewId="0" topLeftCell="A1">
      <selection activeCell="E11" sqref="E11"/>
    </sheetView>
  </sheetViews>
  <sheetFormatPr defaultColWidth="9.00390625" defaultRowHeight="12.75"/>
  <cols>
    <col min="1" max="1" width="5.625" style="147" customWidth="1"/>
    <col min="2" max="2" width="35.625" style="147" customWidth="1"/>
    <col min="3" max="6" width="14.00390625" style="147" customWidth="1"/>
    <col min="7" max="16384" width="9.375" style="147" customWidth="1"/>
  </cols>
  <sheetData>
    <row r="1" spans="1:6" ht="15">
      <c r="A1" s="663"/>
      <c r="B1" s="663"/>
      <c r="C1" s="663"/>
      <c r="D1" s="663"/>
      <c r="E1" s="663"/>
      <c r="F1" s="663"/>
    </row>
    <row r="2" spans="1:6" ht="15">
      <c r="A2" s="663"/>
      <c r="B2" s="732" t="str">
        <f>CONCATENATE("3. melléklet ",ALAPADATOK!A7," ",ALAPADATOK!B7," ",ALAPADATOK!C7," ",ALAPADATOK!D7," ",ALAPADATOK!E7," ",ALAPADATOK!F7," ",ALAPADATOK!G7," ",ALAPADATOK!H7)</f>
        <v>3. melléklet a 3 / 2019. ( II.15. ) önkormányzati rendelethez</v>
      </c>
      <c r="C2" s="732"/>
      <c r="D2" s="732"/>
      <c r="E2" s="732"/>
      <c r="F2" s="732"/>
    </row>
    <row r="3" spans="1:6" ht="15">
      <c r="A3" s="663"/>
      <c r="B3" s="663"/>
      <c r="C3" s="663"/>
      <c r="D3" s="663"/>
      <c r="E3" s="663"/>
      <c r="F3" s="663"/>
    </row>
    <row r="4" spans="1:6" ht="33" customHeight="1">
      <c r="A4" s="746" t="s">
        <v>641</v>
      </c>
      <c r="B4" s="746"/>
      <c r="C4" s="746"/>
      <c r="D4" s="746"/>
      <c r="E4" s="746"/>
      <c r="F4" s="746"/>
    </row>
    <row r="5" spans="1:7" ht="15.75" customHeight="1" thickBot="1">
      <c r="A5" s="664"/>
      <c r="B5" s="664"/>
      <c r="C5" s="747"/>
      <c r="D5" s="747"/>
      <c r="E5" s="754" t="str">
        <f>'KV_2.2.sz.mell.'!E2</f>
        <v>Forintban!</v>
      </c>
      <c r="F5" s="754"/>
      <c r="G5" s="153"/>
    </row>
    <row r="6" spans="1:6" ht="63" customHeight="1">
      <c r="A6" s="750" t="s">
        <v>14</v>
      </c>
      <c r="B6" s="752" t="s">
        <v>181</v>
      </c>
      <c r="C6" s="752" t="s">
        <v>235</v>
      </c>
      <c r="D6" s="752"/>
      <c r="E6" s="752"/>
      <c r="F6" s="748" t="s">
        <v>485</v>
      </c>
    </row>
    <row r="7" spans="1:6" ht="15.75" thickBot="1">
      <c r="A7" s="751"/>
      <c r="B7" s="753"/>
      <c r="C7" s="475">
        <f>+LEFT(KV_ÖSSZEFÜGGÉSEK!A5,4)+1</f>
        <v>2020</v>
      </c>
      <c r="D7" s="475">
        <f>+C7+1</f>
        <v>2021</v>
      </c>
      <c r="E7" s="475">
        <f>+D7+1</f>
        <v>2022</v>
      </c>
      <c r="F7" s="749"/>
    </row>
    <row r="8" spans="1:6" ht="15.75" thickBot="1">
      <c r="A8" s="150"/>
      <c r="B8" s="151" t="s">
        <v>476</v>
      </c>
      <c r="C8" s="151" t="s">
        <v>477</v>
      </c>
      <c r="D8" s="151" t="s">
        <v>478</v>
      </c>
      <c r="E8" s="151" t="s">
        <v>480</v>
      </c>
      <c r="F8" s="152" t="s">
        <v>479</v>
      </c>
    </row>
    <row r="9" spans="1:6" ht="15">
      <c r="A9" s="149" t="s">
        <v>16</v>
      </c>
      <c r="B9" s="166"/>
      <c r="C9" s="514"/>
      <c r="D9" s="514"/>
      <c r="E9" s="514"/>
      <c r="F9" s="515">
        <f>SUM(C9:E9)</f>
        <v>0</v>
      </c>
    </row>
    <row r="10" spans="1:6" ht="15">
      <c r="A10" s="148" t="s">
        <v>17</v>
      </c>
      <c r="B10" s="167"/>
      <c r="C10" s="516"/>
      <c r="D10" s="516"/>
      <c r="E10" s="516"/>
      <c r="F10" s="517">
        <f>SUM(C10:E10)</f>
        <v>0</v>
      </c>
    </row>
    <row r="11" spans="1:6" ht="15">
      <c r="A11" s="148" t="s">
        <v>18</v>
      </c>
      <c r="B11" s="167"/>
      <c r="C11" s="516"/>
      <c r="D11" s="516"/>
      <c r="E11" s="516"/>
      <c r="F11" s="517">
        <f>SUM(C11:E11)</f>
        <v>0</v>
      </c>
    </row>
    <row r="12" spans="1:6" ht="15">
      <c r="A12" s="148" t="s">
        <v>19</v>
      </c>
      <c r="B12" s="167"/>
      <c r="C12" s="516"/>
      <c r="D12" s="516"/>
      <c r="E12" s="516"/>
      <c r="F12" s="517">
        <f>SUM(C12:E12)</f>
        <v>0</v>
      </c>
    </row>
    <row r="13" spans="1:6" ht="15.75" thickBot="1">
      <c r="A13" s="154" t="s">
        <v>20</v>
      </c>
      <c r="B13" s="168"/>
      <c r="C13" s="518"/>
      <c r="D13" s="518"/>
      <c r="E13" s="518"/>
      <c r="F13" s="517">
        <f>SUM(C13:E13)</f>
        <v>0</v>
      </c>
    </row>
    <row r="14" spans="1:6" s="463" customFormat="1" ht="15" thickBot="1">
      <c r="A14" s="462" t="s">
        <v>21</v>
      </c>
      <c r="B14" s="155" t="s">
        <v>182</v>
      </c>
      <c r="C14" s="519">
        <f>SUM(C9:C13)</f>
        <v>0</v>
      </c>
      <c r="D14" s="519">
        <f>SUM(D9:D13)</f>
        <v>0</v>
      </c>
      <c r="E14" s="519">
        <f>SUM(E9:E13)</f>
        <v>0</v>
      </c>
      <c r="F14" s="520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C11" sqref="C11"/>
    </sheetView>
  </sheetViews>
  <sheetFormatPr defaultColWidth="9.00390625" defaultRowHeight="12.75"/>
  <cols>
    <col min="1" max="1" width="5.625" style="147" customWidth="1"/>
    <col min="2" max="2" width="68.625" style="147" customWidth="1"/>
    <col min="3" max="3" width="19.50390625" style="147" customWidth="1"/>
    <col min="4" max="16384" width="9.375" style="147" customWidth="1"/>
  </cols>
  <sheetData>
    <row r="1" spans="1:3" ht="15">
      <c r="A1" s="663"/>
      <c r="B1" s="663"/>
      <c r="C1" s="663"/>
    </row>
    <row r="2" spans="1:3" ht="15">
      <c r="A2" s="663"/>
      <c r="B2" s="732" t="str">
        <f>CONCATENATE("4. melléklet ",ALAPADATOK!A7," ",ALAPADATOK!B7," ",ALAPADATOK!C7," ",ALAPADATOK!D7," ",ALAPADATOK!E7," ",ALAPADATOK!F7," ",ALAPADATOK!G7," ",ALAPADATOK!H7)</f>
        <v>4. melléklet a 3 / 2019. ( II.15. ) önkormányzati rendelethez</v>
      </c>
      <c r="C2" s="732"/>
    </row>
    <row r="3" spans="1:3" ht="15">
      <c r="A3" s="663"/>
      <c r="B3" s="663"/>
      <c r="C3" s="663"/>
    </row>
    <row r="4" spans="1:3" ht="33" customHeight="1">
      <c r="A4" s="755" t="s">
        <v>642</v>
      </c>
      <c r="B4" s="755"/>
      <c r="C4" s="755"/>
    </row>
    <row r="5" spans="1:4" ht="15.75" customHeight="1" thickBot="1">
      <c r="A5" s="664"/>
      <c r="B5" s="664"/>
      <c r="C5" s="665" t="str">
        <f>'KV_2.2.sz.mell.'!E2</f>
        <v>Forintban!</v>
      </c>
      <c r="D5" s="153"/>
    </row>
    <row r="6" spans="1:3" ht="26.25" customHeight="1" thickBot="1">
      <c r="A6" s="666" t="s">
        <v>14</v>
      </c>
      <c r="B6" s="667" t="s">
        <v>180</v>
      </c>
      <c r="C6" s="668" t="str">
        <f>+'KV_1.1.sz.mell.'!C8</f>
        <v>2019. évi előirányzat</v>
      </c>
    </row>
    <row r="7" spans="1:3" ht="15.75" thickBot="1">
      <c r="A7" s="169"/>
      <c r="B7" s="510" t="s">
        <v>476</v>
      </c>
      <c r="C7" s="511" t="s">
        <v>477</v>
      </c>
    </row>
    <row r="8" spans="1:3" ht="15">
      <c r="A8" s="170" t="s">
        <v>16</v>
      </c>
      <c r="B8" s="352" t="s">
        <v>486</v>
      </c>
      <c r="C8" s="349">
        <v>36900000</v>
      </c>
    </row>
    <row r="9" spans="1:3" ht="24.75">
      <c r="A9" s="171" t="s">
        <v>17</v>
      </c>
      <c r="B9" s="381" t="s">
        <v>232</v>
      </c>
      <c r="C9" s="350">
        <v>2703595</v>
      </c>
    </row>
    <row r="10" spans="1:3" ht="15">
      <c r="A10" s="171" t="s">
        <v>18</v>
      </c>
      <c r="B10" s="382" t="s">
        <v>487</v>
      </c>
      <c r="C10" s="350"/>
    </row>
    <row r="11" spans="1:3" ht="24.75">
      <c r="A11" s="171" t="s">
        <v>19</v>
      </c>
      <c r="B11" s="382" t="s">
        <v>234</v>
      </c>
      <c r="C11" s="350"/>
    </row>
    <row r="12" spans="1:3" ht="15">
      <c r="A12" s="172" t="s">
        <v>20</v>
      </c>
      <c r="B12" s="382" t="s">
        <v>233</v>
      </c>
      <c r="C12" s="351">
        <v>570000</v>
      </c>
    </row>
    <row r="13" spans="1:3" ht="15.75" thickBot="1">
      <c r="A13" s="171" t="s">
        <v>21</v>
      </c>
      <c r="B13" s="383" t="s">
        <v>488</v>
      </c>
      <c r="C13" s="350"/>
    </row>
    <row r="14" spans="1:3" ht="15.75" thickBot="1">
      <c r="A14" s="756" t="s">
        <v>183</v>
      </c>
      <c r="B14" s="757"/>
      <c r="C14" s="173">
        <f>SUM(C8:C13)</f>
        <v>40173595</v>
      </c>
    </row>
    <row r="15" spans="1:3" ht="23.25" customHeight="1">
      <c r="A15" s="758" t="s">
        <v>211</v>
      </c>
      <c r="B15" s="758"/>
      <c r="C15" s="758"/>
    </row>
  </sheetData>
  <sheetProtection sheet="1"/>
  <mergeCells count="4">
    <mergeCell ref="A4:C4"/>
    <mergeCell ref="A14:B14"/>
    <mergeCell ref="A15:C15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C9" sqref="C9"/>
    </sheetView>
  </sheetViews>
  <sheetFormatPr defaultColWidth="9.00390625" defaultRowHeight="12.75"/>
  <cols>
    <col min="1" max="1" width="5.625" style="147" customWidth="1"/>
    <col min="2" max="2" width="66.875" style="147" customWidth="1"/>
    <col min="3" max="3" width="27.00390625" style="147" customWidth="1"/>
    <col min="4" max="16384" width="9.375" style="147" customWidth="1"/>
  </cols>
  <sheetData>
    <row r="1" spans="1:3" ht="15">
      <c r="A1" s="663"/>
      <c r="B1" s="663"/>
      <c r="C1" s="663"/>
    </row>
    <row r="2" spans="1:3" ht="15">
      <c r="A2" s="663"/>
      <c r="B2" s="732" t="str">
        <f>CONCATENATE("5. melléklet ",ALAPADATOK!A7," ",ALAPADATOK!B7," ",ALAPADATOK!C7," ",ALAPADATOK!D7," ",ALAPADATOK!E7," ",ALAPADATOK!F7," ",ALAPADATOK!G7," ",ALAPADATOK!H7)</f>
        <v>5. melléklet a 3 / 2019. ( II.15. ) önkormányzati rendelethez</v>
      </c>
      <c r="C2" s="732"/>
    </row>
    <row r="3" spans="1:3" ht="15">
      <c r="A3" s="663"/>
      <c r="B3" s="663"/>
      <c r="C3" s="663"/>
    </row>
    <row r="4" spans="1:3" ht="33" customHeight="1">
      <c r="A4" s="755" t="s">
        <v>643</v>
      </c>
      <c r="B4" s="755"/>
      <c r="C4" s="755"/>
    </row>
    <row r="5" spans="1:4" ht="15.75" customHeight="1" thickBot="1">
      <c r="A5" s="664"/>
      <c r="B5" s="664"/>
      <c r="C5" s="665" t="str">
        <f>'KV_4.sz.mell.'!C5</f>
        <v>Forintban!</v>
      </c>
      <c r="D5" s="153"/>
    </row>
    <row r="6" spans="1:3" ht="26.25" customHeight="1" thickBot="1">
      <c r="A6" s="666" t="s">
        <v>14</v>
      </c>
      <c r="B6" s="667" t="s">
        <v>184</v>
      </c>
      <c r="C6" s="668" t="s">
        <v>210</v>
      </c>
    </row>
    <row r="7" spans="1:3" ht="15.75" thickBot="1">
      <c r="A7" s="169"/>
      <c r="B7" s="510" t="s">
        <v>476</v>
      </c>
      <c r="C7" s="511" t="s">
        <v>477</v>
      </c>
    </row>
    <row r="8" spans="1:3" ht="15">
      <c r="A8" s="170" t="s">
        <v>16</v>
      </c>
      <c r="B8" s="177"/>
      <c r="C8" s="174"/>
    </row>
    <row r="9" spans="1:3" ht="15">
      <c r="A9" s="171" t="s">
        <v>17</v>
      </c>
      <c r="B9" s="178"/>
      <c r="C9" s="175"/>
    </row>
    <row r="10" spans="1:3" ht="15.75" thickBot="1">
      <c r="A10" s="172" t="s">
        <v>18</v>
      </c>
      <c r="B10" s="179"/>
      <c r="C10" s="176"/>
    </row>
    <row r="11" spans="1:3" s="463" customFormat="1" ht="17.25" customHeight="1" thickBot="1">
      <c r="A11" s="464" t="s">
        <v>19</v>
      </c>
      <c r="B11" s="130" t="s">
        <v>185</v>
      </c>
      <c r="C11" s="173">
        <f>SUM(C8:C10)</f>
        <v>0</v>
      </c>
    </row>
    <row r="15" ht="15.75">
      <c r="B15" s="124"/>
    </row>
  </sheetData>
  <sheetProtection sheet="1"/>
  <mergeCells count="2">
    <mergeCell ref="A4:C4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workbookViewId="0" topLeftCell="A1">
      <selection activeCell="C14" sqref="C14"/>
    </sheetView>
  </sheetViews>
  <sheetFormatPr defaultColWidth="9.00390625" defaultRowHeight="12.75"/>
  <cols>
    <col min="1" max="1" width="47.12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8.875" style="54" customWidth="1"/>
    <col min="7" max="8" width="12.875" style="41" customWidth="1"/>
    <col min="9" max="9" width="13.875" style="41" customWidth="1"/>
    <col min="10" max="16384" width="9.375" style="41" customWidth="1"/>
  </cols>
  <sheetData>
    <row r="1" spans="1:6" ht="12.75">
      <c r="A1" s="634"/>
      <c r="B1" s="621"/>
      <c r="C1" s="621"/>
      <c r="D1" s="621"/>
      <c r="E1" s="621"/>
      <c r="F1" s="621"/>
    </row>
    <row r="2" spans="1:6" ht="18" customHeight="1">
      <c r="A2" s="634"/>
      <c r="B2" s="760" t="str">
        <f>CONCATENATE("6. melléklet ",ALAPADATOK!A7," ",ALAPADATOK!B7," ",ALAPADATOK!C7," ",ALAPADATOK!D7," ",ALAPADATOK!E7," ",ALAPADATOK!F7," ",ALAPADATOK!G7," ",ALAPADATOK!H7)</f>
        <v>6. melléklet a 3 / 2019. ( II.15. ) önkormányzati rendelethez</v>
      </c>
      <c r="C2" s="761"/>
      <c r="D2" s="761"/>
      <c r="E2" s="761"/>
      <c r="F2" s="761"/>
    </row>
    <row r="3" spans="1:6" ht="12.75">
      <c r="A3" s="634"/>
      <c r="B3" s="621"/>
      <c r="C3" s="621"/>
      <c r="D3" s="621"/>
      <c r="E3" s="621"/>
      <c r="F3" s="621"/>
    </row>
    <row r="4" spans="1:6" ht="25.5" customHeight="1">
      <c r="A4" s="759" t="s">
        <v>0</v>
      </c>
      <c r="B4" s="759"/>
      <c r="C4" s="759"/>
      <c r="D4" s="759"/>
      <c r="E4" s="759"/>
      <c r="F4" s="759"/>
    </row>
    <row r="5" spans="1:6" ht="22.5" customHeight="1" thickBot="1">
      <c r="A5" s="634"/>
      <c r="B5" s="621"/>
      <c r="C5" s="621"/>
      <c r="D5" s="621"/>
      <c r="E5" s="621"/>
      <c r="F5" s="635" t="str">
        <f>'KV_5.sz.mell.'!C5</f>
        <v>Forintban!</v>
      </c>
    </row>
    <row r="6" spans="1:6" s="44" customFormat="1" ht="44.25" customHeight="1" thickBot="1">
      <c r="A6" s="636" t="s">
        <v>62</v>
      </c>
      <c r="B6" s="637" t="s">
        <v>63</v>
      </c>
      <c r="C6" s="637" t="s">
        <v>64</v>
      </c>
      <c r="D6" s="637" t="str">
        <f>+CONCATENATE("Felhasználás   ",LEFT(KV_ÖSSZEFÜGGÉSEK!A5,4)-1,". XII. 31-ig")</f>
        <v>Felhasználás   2018. XII. 31-ig</v>
      </c>
      <c r="E6" s="637" t="str">
        <f>+'KV_1.1.sz.mell.'!C8</f>
        <v>2019. évi előirányzat</v>
      </c>
      <c r="F6" s="638" t="str">
        <f>+CONCATENATE(LEFT(KV_ÖSSZEFÜGGÉSEK!A5,4),". utáni szükséglet")</f>
        <v>2019. utáni szükséglet</v>
      </c>
    </row>
    <row r="7" spans="1:6" s="54" customFormat="1" ht="12" customHeight="1" thickBot="1">
      <c r="A7" s="52" t="s">
        <v>476</v>
      </c>
      <c r="B7" s="53" t="s">
        <v>477</v>
      </c>
      <c r="C7" s="53" t="s">
        <v>478</v>
      </c>
      <c r="D7" s="53" t="s">
        <v>480</v>
      </c>
      <c r="E7" s="53" t="s">
        <v>479</v>
      </c>
      <c r="F7" s="512" t="s">
        <v>543</v>
      </c>
    </row>
    <row r="8" spans="1:6" ht="15.75" customHeight="1">
      <c r="A8" s="465" t="s">
        <v>728</v>
      </c>
      <c r="B8" s="25">
        <v>6097358</v>
      </c>
      <c r="C8" s="466" t="s">
        <v>724</v>
      </c>
      <c r="D8" s="25"/>
      <c r="E8" s="25">
        <v>6097358</v>
      </c>
      <c r="F8" s="55">
        <f aca="true" t="shared" si="0" ref="F8:F23">B8-D8-E8</f>
        <v>0</v>
      </c>
    </row>
    <row r="9" spans="1:6" ht="15.75" customHeight="1">
      <c r="A9" s="465" t="s">
        <v>729</v>
      </c>
      <c r="B9" s="25">
        <v>127593862</v>
      </c>
      <c r="C9" s="466" t="s">
        <v>724</v>
      </c>
      <c r="D9" s="25"/>
      <c r="E9" s="25">
        <v>127593862</v>
      </c>
      <c r="F9" s="55">
        <f t="shared" si="0"/>
        <v>0</v>
      </c>
    </row>
    <row r="10" spans="1:6" ht="15.75" customHeight="1">
      <c r="A10" s="721" t="s">
        <v>730</v>
      </c>
      <c r="B10" s="25">
        <v>500000</v>
      </c>
      <c r="C10" s="466" t="s">
        <v>724</v>
      </c>
      <c r="D10" s="25"/>
      <c r="E10" s="25">
        <v>500000</v>
      </c>
      <c r="F10" s="55">
        <f t="shared" si="0"/>
        <v>0</v>
      </c>
    </row>
    <row r="11" spans="1:6" ht="15.75" customHeight="1">
      <c r="A11" s="721" t="s">
        <v>731</v>
      </c>
      <c r="B11" s="25">
        <v>323012</v>
      </c>
      <c r="C11" s="466" t="s">
        <v>724</v>
      </c>
      <c r="D11" s="25"/>
      <c r="E11" s="25">
        <v>323012</v>
      </c>
      <c r="F11" s="55">
        <f t="shared" si="0"/>
        <v>0</v>
      </c>
    </row>
    <row r="12" spans="1:6" ht="15.75" customHeight="1">
      <c r="A12" s="721" t="s">
        <v>733</v>
      </c>
      <c r="B12" s="25">
        <v>300000</v>
      </c>
      <c r="C12" s="466" t="s">
        <v>724</v>
      </c>
      <c r="D12" s="25"/>
      <c r="E12" s="25">
        <v>300000</v>
      </c>
      <c r="F12" s="55">
        <f t="shared" si="0"/>
        <v>0</v>
      </c>
    </row>
    <row r="13" spans="1:6" ht="15.75" customHeight="1">
      <c r="A13" s="721" t="s">
        <v>732</v>
      </c>
      <c r="B13" s="25">
        <v>200000</v>
      </c>
      <c r="C13" s="466" t="s">
        <v>724</v>
      </c>
      <c r="D13" s="25"/>
      <c r="E13" s="25">
        <v>200000</v>
      </c>
      <c r="F13" s="55">
        <f t="shared" si="0"/>
        <v>0</v>
      </c>
    </row>
    <row r="14" spans="1:6" ht="15.75" customHeight="1">
      <c r="A14" s="465"/>
      <c r="B14" s="25"/>
      <c r="C14" s="466"/>
      <c r="D14" s="25"/>
      <c r="E14" s="25"/>
      <c r="F14" s="55">
        <f t="shared" si="0"/>
        <v>0</v>
      </c>
    </row>
    <row r="15" spans="1:6" ht="15.75" customHeight="1">
      <c r="A15" s="465"/>
      <c r="B15" s="25"/>
      <c r="C15" s="466"/>
      <c r="D15" s="25"/>
      <c r="E15" s="25"/>
      <c r="F15" s="55">
        <f t="shared" si="0"/>
        <v>0</v>
      </c>
    </row>
    <row r="16" spans="1:6" ht="15.75" customHeight="1">
      <c r="A16" s="465"/>
      <c r="B16" s="25"/>
      <c r="C16" s="466"/>
      <c r="D16" s="25"/>
      <c r="E16" s="25"/>
      <c r="F16" s="55">
        <f t="shared" si="0"/>
        <v>0</v>
      </c>
    </row>
    <row r="17" spans="1:6" ht="15.75" customHeight="1">
      <c r="A17" s="465"/>
      <c r="B17" s="25"/>
      <c r="C17" s="466"/>
      <c r="D17" s="25"/>
      <c r="E17" s="25"/>
      <c r="F17" s="55">
        <f t="shared" si="0"/>
        <v>0</v>
      </c>
    </row>
    <row r="18" spans="1:6" ht="15.75" customHeight="1">
      <c r="A18" s="465"/>
      <c r="B18" s="25"/>
      <c r="C18" s="466"/>
      <c r="D18" s="25"/>
      <c r="E18" s="25"/>
      <c r="F18" s="55">
        <f t="shared" si="0"/>
        <v>0</v>
      </c>
    </row>
    <row r="19" spans="1:6" ht="15.75" customHeight="1">
      <c r="A19" s="465"/>
      <c r="B19" s="25"/>
      <c r="C19" s="466"/>
      <c r="D19" s="25"/>
      <c r="E19" s="25"/>
      <c r="F19" s="55">
        <f t="shared" si="0"/>
        <v>0</v>
      </c>
    </row>
    <row r="20" spans="1:6" ht="15.75" customHeight="1">
      <c r="A20" s="465"/>
      <c r="B20" s="25"/>
      <c r="C20" s="466"/>
      <c r="D20" s="25"/>
      <c r="E20" s="25"/>
      <c r="F20" s="55">
        <f t="shared" si="0"/>
        <v>0</v>
      </c>
    </row>
    <row r="21" spans="1:6" ht="15.75" customHeight="1">
      <c r="A21" s="465"/>
      <c r="B21" s="25"/>
      <c r="C21" s="466"/>
      <c r="D21" s="25"/>
      <c r="E21" s="25"/>
      <c r="F21" s="55">
        <f t="shared" si="0"/>
        <v>0</v>
      </c>
    </row>
    <row r="22" spans="1:6" ht="15.75" customHeight="1">
      <c r="A22" s="465"/>
      <c r="B22" s="25"/>
      <c r="C22" s="466"/>
      <c r="D22" s="25"/>
      <c r="E22" s="25"/>
      <c r="F22" s="55">
        <f t="shared" si="0"/>
        <v>0</v>
      </c>
    </row>
    <row r="23" spans="1:6" ht="15.75" customHeight="1" thickBot="1">
      <c r="A23" s="56"/>
      <c r="B23" s="26"/>
      <c r="C23" s="467"/>
      <c r="D23" s="26"/>
      <c r="E23" s="26"/>
      <c r="F23" s="57">
        <f t="shared" si="0"/>
        <v>0</v>
      </c>
    </row>
    <row r="24" spans="1:6" s="60" customFormat="1" ht="18" customHeight="1" thickBot="1">
      <c r="A24" s="185" t="s">
        <v>61</v>
      </c>
      <c r="B24" s="58">
        <f>SUM(B8:B23)</f>
        <v>135014232</v>
      </c>
      <c r="C24" s="118"/>
      <c r="D24" s="58">
        <f>SUM(D8:D23)</f>
        <v>0</v>
      </c>
      <c r="E24" s="58">
        <f>SUM(E8:E23)</f>
        <v>135014232</v>
      </c>
      <c r="F24" s="59">
        <f>SUM(F8:F23)</f>
        <v>0</v>
      </c>
    </row>
  </sheetData>
  <sheetProtection/>
  <mergeCells count="2">
    <mergeCell ref="A4:F4"/>
    <mergeCell ref="B2:F2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10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tabSelected="1" view="pageLayout" zoomScaleNormal="120" workbookViewId="0" topLeftCell="A16">
      <selection activeCell="A6" sqref="A6"/>
    </sheetView>
  </sheetViews>
  <sheetFormatPr defaultColWidth="9.00390625" defaultRowHeight="12.75"/>
  <cols>
    <col min="1" max="1" width="60.62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8.875" style="41" customWidth="1"/>
    <col min="7" max="8" width="12.875" style="41" customWidth="1"/>
    <col min="9" max="9" width="13.875" style="41" customWidth="1"/>
    <col min="10" max="16384" width="9.375" style="41" customWidth="1"/>
  </cols>
  <sheetData>
    <row r="1" spans="1:6" ht="12.75">
      <c r="A1" s="634"/>
      <c r="B1" s="621"/>
      <c r="C1" s="621"/>
      <c r="D1" s="621"/>
      <c r="E1" s="621"/>
      <c r="F1" s="621"/>
    </row>
    <row r="2" spans="1:6" ht="21" customHeight="1">
      <c r="A2" s="634"/>
      <c r="B2" s="760" t="str">
        <f>CONCATENATE("7. melléklet ",ALAPADATOK!A7," ",ALAPADATOK!B7," ",ALAPADATOK!C7," ",ALAPADATOK!D7," ",ALAPADATOK!E7," ",ALAPADATOK!F7," ",ALAPADATOK!G7," ",ALAPADATOK!H7)</f>
        <v>7. melléklet a 3 / 2019. ( II.15. ) önkormányzati rendelethez</v>
      </c>
      <c r="C2" s="760"/>
      <c r="D2" s="760"/>
      <c r="E2" s="760"/>
      <c r="F2" s="760"/>
    </row>
    <row r="3" spans="1:6" ht="12.75">
      <c r="A3" s="634"/>
      <c r="B3" s="621"/>
      <c r="C3" s="621"/>
      <c r="D3" s="621"/>
      <c r="E3" s="621"/>
      <c r="F3" s="621"/>
    </row>
    <row r="4" spans="1:6" ht="24.75" customHeight="1">
      <c r="A4" s="759" t="s">
        <v>1</v>
      </c>
      <c r="B4" s="759"/>
      <c r="C4" s="759"/>
      <c r="D4" s="759"/>
      <c r="E4" s="759"/>
      <c r="F4" s="759"/>
    </row>
    <row r="5" spans="1:6" ht="23.25" customHeight="1" thickBot="1">
      <c r="A5" s="634"/>
      <c r="B5" s="621"/>
      <c r="C5" s="621"/>
      <c r="D5" s="621"/>
      <c r="E5" s="621"/>
      <c r="F5" s="635" t="str">
        <f>'KV_6.sz.mell.'!F5</f>
        <v>Forintban!</v>
      </c>
    </row>
    <row r="6" spans="1:6" s="44" customFormat="1" ht="48.75" customHeight="1" thickBot="1">
      <c r="A6" s="636" t="s">
        <v>65</v>
      </c>
      <c r="B6" s="637" t="s">
        <v>63</v>
      </c>
      <c r="C6" s="637" t="s">
        <v>64</v>
      </c>
      <c r="D6" s="637" t="str">
        <f>+'KV_6.sz.mell.'!D6</f>
        <v>Felhasználás   2018. XII. 31-ig</v>
      </c>
      <c r="E6" s="637" t="str">
        <f>+'KV_6.sz.mell.'!E6</f>
        <v>2019. évi előirányzat</v>
      </c>
      <c r="F6" s="639" t="str">
        <f>+CONCATENATE(LEFT(KV_ÖSSZEFÜGGÉSEK!A5,4),". utáni szükséglet ",CHAR(10),"")</f>
        <v>2019. utáni szükséglet 
</v>
      </c>
    </row>
    <row r="7" spans="1:6" s="54" customFormat="1" ht="15" customHeight="1" thickBot="1">
      <c r="A7" s="52" t="s">
        <v>476</v>
      </c>
      <c r="B7" s="53" t="s">
        <v>477</v>
      </c>
      <c r="C7" s="53" t="s">
        <v>478</v>
      </c>
      <c r="D7" s="53" t="s">
        <v>480</v>
      </c>
      <c r="E7" s="53" t="s">
        <v>479</v>
      </c>
      <c r="F7" s="513" t="s">
        <v>543</v>
      </c>
    </row>
    <row r="8" spans="1:6" ht="15.75" customHeight="1">
      <c r="A8" s="61" t="s">
        <v>726</v>
      </c>
      <c r="B8" s="62">
        <v>40267833</v>
      </c>
      <c r="C8" s="468" t="s">
        <v>724</v>
      </c>
      <c r="D8" s="62"/>
      <c r="E8" s="62">
        <v>40267833</v>
      </c>
      <c r="F8" s="63">
        <f aca="true" t="shared" si="0" ref="F8:F24">B8-D8-E8</f>
        <v>0</v>
      </c>
    </row>
    <row r="9" spans="1:6" ht="15.75" customHeight="1">
      <c r="A9" s="61" t="s">
        <v>725</v>
      </c>
      <c r="B9" s="62">
        <v>30629978</v>
      </c>
      <c r="C9" s="468" t="s">
        <v>724</v>
      </c>
      <c r="D9" s="62"/>
      <c r="E9" s="62">
        <v>30629978</v>
      </c>
      <c r="F9" s="63">
        <f t="shared" si="0"/>
        <v>0</v>
      </c>
    </row>
    <row r="10" spans="1:6" ht="15.75" customHeight="1">
      <c r="A10" s="61" t="s">
        <v>727</v>
      </c>
      <c r="B10" s="62">
        <v>40510079</v>
      </c>
      <c r="C10" s="468" t="s">
        <v>724</v>
      </c>
      <c r="D10" s="62"/>
      <c r="E10" s="62">
        <v>40510079</v>
      </c>
      <c r="F10" s="63">
        <f t="shared" si="0"/>
        <v>0</v>
      </c>
    </row>
    <row r="11" spans="1:6" ht="15.75" customHeight="1">
      <c r="A11" s="61"/>
      <c r="B11" s="62"/>
      <c r="C11" s="468"/>
      <c r="D11" s="62"/>
      <c r="E11" s="62"/>
      <c r="F11" s="63">
        <f t="shared" si="0"/>
        <v>0</v>
      </c>
    </row>
    <row r="12" spans="1:6" ht="15.75" customHeight="1">
      <c r="A12" s="61"/>
      <c r="B12" s="62"/>
      <c r="C12" s="468"/>
      <c r="D12" s="62"/>
      <c r="E12" s="62"/>
      <c r="F12" s="63">
        <f t="shared" si="0"/>
        <v>0</v>
      </c>
    </row>
    <row r="13" spans="1:6" ht="15.75" customHeight="1">
      <c r="A13" s="61"/>
      <c r="B13" s="62"/>
      <c r="C13" s="468"/>
      <c r="D13" s="62"/>
      <c r="E13" s="62"/>
      <c r="F13" s="63">
        <f t="shared" si="0"/>
        <v>0</v>
      </c>
    </row>
    <row r="14" spans="1:6" ht="15.75" customHeight="1">
      <c r="A14" s="61"/>
      <c r="B14" s="62"/>
      <c r="C14" s="468"/>
      <c r="D14" s="62"/>
      <c r="E14" s="62"/>
      <c r="F14" s="63">
        <f t="shared" si="0"/>
        <v>0</v>
      </c>
    </row>
    <row r="15" spans="1:6" ht="15.75" customHeight="1">
      <c r="A15" s="61"/>
      <c r="B15" s="62"/>
      <c r="C15" s="468"/>
      <c r="D15" s="62"/>
      <c r="E15" s="62"/>
      <c r="F15" s="63">
        <f t="shared" si="0"/>
        <v>0</v>
      </c>
    </row>
    <row r="16" spans="1:6" ht="15.75" customHeight="1">
      <c r="A16" s="61"/>
      <c r="B16" s="62"/>
      <c r="C16" s="468"/>
      <c r="D16" s="62"/>
      <c r="E16" s="62"/>
      <c r="F16" s="63">
        <f t="shared" si="0"/>
        <v>0</v>
      </c>
    </row>
    <row r="17" spans="1:6" ht="15.75" customHeight="1">
      <c r="A17" s="61"/>
      <c r="B17" s="62"/>
      <c r="C17" s="468"/>
      <c r="D17" s="62"/>
      <c r="E17" s="62"/>
      <c r="F17" s="63">
        <f t="shared" si="0"/>
        <v>0</v>
      </c>
    </row>
    <row r="18" spans="1:6" ht="15.75" customHeight="1">
      <c r="A18" s="61"/>
      <c r="B18" s="62"/>
      <c r="C18" s="468"/>
      <c r="D18" s="62"/>
      <c r="E18" s="62"/>
      <c r="F18" s="63">
        <f t="shared" si="0"/>
        <v>0</v>
      </c>
    </row>
    <row r="19" spans="1:6" ht="15.75" customHeight="1">
      <c r="A19" s="61"/>
      <c r="B19" s="62"/>
      <c r="C19" s="468"/>
      <c r="D19" s="62"/>
      <c r="E19" s="62"/>
      <c r="F19" s="63">
        <f t="shared" si="0"/>
        <v>0</v>
      </c>
    </row>
    <row r="20" spans="1:6" ht="15.75" customHeight="1">
      <c r="A20" s="61"/>
      <c r="B20" s="62"/>
      <c r="C20" s="468"/>
      <c r="D20" s="62"/>
      <c r="E20" s="62"/>
      <c r="F20" s="63">
        <f t="shared" si="0"/>
        <v>0</v>
      </c>
    </row>
    <row r="21" spans="1:6" ht="15.75" customHeight="1">
      <c r="A21" s="61"/>
      <c r="B21" s="62"/>
      <c r="C21" s="468"/>
      <c r="D21" s="62"/>
      <c r="E21" s="62"/>
      <c r="F21" s="63">
        <f t="shared" si="0"/>
        <v>0</v>
      </c>
    </row>
    <row r="22" spans="1:6" ht="15.75" customHeight="1">
      <c r="A22" s="61"/>
      <c r="B22" s="62"/>
      <c r="C22" s="468"/>
      <c r="D22" s="62"/>
      <c r="E22" s="62"/>
      <c r="F22" s="63">
        <f t="shared" si="0"/>
        <v>0</v>
      </c>
    </row>
    <row r="23" spans="1:6" ht="15.75" customHeight="1">
      <c r="A23" s="61"/>
      <c r="B23" s="62"/>
      <c r="C23" s="468"/>
      <c r="D23" s="62"/>
      <c r="E23" s="62"/>
      <c r="F23" s="63">
        <f t="shared" si="0"/>
        <v>0</v>
      </c>
    </row>
    <row r="24" spans="1:6" ht="15.75" customHeight="1" thickBot="1">
      <c r="A24" s="64"/>
      <c r="B24" s="65"/>
      <c r="C24" s="469"/>
      <c r="D24" s="65"/>
      <c r="E24" s="65"/>
      <c r="F24" s="66">
        <f t="shared" si="0"/>
        <v>0</v>
      </c>
    </row>
    <row r="25" spans="1:6" s="60" customFormat="1" ht="18" customHeight="1" thickBot="1">
      <c r="A25" s="185" t="s">
        <v>61</v>
      </c>
      <c r="B25" s="186">
        <f>SUM(B8:B24)</f>
        <v>111407890</v>
      </c>
      <c r="C25" s="119"/>
      <c r="D25" s="186">
        <f>SUM(D8:D24)</f>
        <v>0</v>
      </c>
      <c r="E25" s="186">
        <f>SUM(E8:E24)</f>
        <v>111407890</v>
      </c>
      <c r="F25" s="67">
        <f>SUM(F8:F24)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148"/>
  <sheetViews>
    <sheetView zoomScale="120" zoomScaleNormal="120" workbookViewId="0" topLeftCell="A1">
      <selection activeCell="D34" sqref="D34"/>
    </sheetView>
  </sheetViews>
  <sheetFormatPr defaultColWidth="9.00390625" defaultRowHeight="12.75"/>
  <cols>
    <col min="1" max="1" width="38.625" style="46" customWidth="1"/>
    <col min="2" max="5" width="13.875" style="46" customWidth="1"/>
    <col min="6" max="16384" width="9.375" style="46" customWidth="1"/>
  </cols>
  <sheetData>
    <row r="1" spans="1:5" ht="15">
      <c r="A1" s="762" t="str">
        <f>CONCATENATE("8. melléklet ",ALAPADATOK!A7," ",ALAPADATOK!B7," ",ALAPADATOK!C7," ",ALAPADATOK!D7," ",ALAPADATOK!E7," ",ALAPADATOK!F7," ",ALAPADATOK!G7," ",ALAPADATOK!H7)</f>
        <v>8. melléklet a 3 / 2019. ( II.15. ) önkormányzati rendelethez</v>
      </c>
      <c r="B1" s="763"/>
      <c r="C1" s="763"/>
      <c r="D1" s="763"/>
      <c r="E1" s="763"/>
    </row>
    <row r="2" spans="1:5" ht="10.5" customHeight="1">
      <c r="A2" s="650"/>
      <c r="B2" s="651"/>
      <c r="C2" s="651"/>
      <c r="D2" s="651"/>
      <c r="E2" s="651"/>
    </row>
    <row r="3" spans="1:5" ht="15.75">
      <c r="A3" s="766" t="s">
        <v>630</v>
      </c>
      <c r="B3" s="767"/>
      <c r="C3" s="767"/>
      <c r="D3" s="767"/>
      <c r="E3" s="767"/>
    </row>
    <row r="4" spans="1:5" ht="15.75">
      <c r="A4" s="766" t="s">
        <v>631</v>
      </c>
      <c r="B4" s="766"/>
      <c r="C4" s="766"/>
      <c r="D4" s="766"/>
      <c r="E4" s="766"/>
    </row>
    <row r="5" spans="1:5" ht="33" customHeight="1">
      <c r="A5" s="553" t="s">
        <v>131</v>
      </c>
      <c r="B5" s="764" t="s">
        <v>644</v>
      </c>
      <c r="C5" s="764"/>
      <c r="D5" s="764"/>
      <c r="E5" s="764"/>
    </row>
    <row r="6" spans="1:5" ht="14.25" thickBot="1">
      <c r="A6" s="158"/>
      <c r="B6" s="158"/>
      <c r="C6" s="158"/>
      <c r="D6" s="765" t="str">
        <f>'KV_7.sz.mell.'!F5</f>
        <v>Forintban!</v>
      </c>
      <c r="E6" s="765"/>
    </row>
    <row r="7" spans="1:5" ht="15" customHeight="1" thickBot="1">
      <c r="A7" s="640" t="s">
        <v>124</v>
      </c>
      <c r="B7" s="641" t="str">
        <f>CONCATENATE((LEFT(KV_ÖSSZEFÜGGÉSEK!A5,4)),".")</f>
        <v>2019.</v>
      </c>
      <c r="C7" s="641" t="str">
        <f>CONCATENATE((LEFT(KV_ÖSSZEFÜGGÉSEK!A5,4))+1,".")</f>
        <v>2020.</v>
      </c>
      <c r="D7" s="641" t="str">
        <f>CONCATENATE((LEFT(KV_ÖSSZEFÜGGÉSEK!A5,4))+1,". után")</f>
        <v>2020. után</v>
      </c>
      <c r="E7" s="642" t="s">
        <v>49</v>
      </c>
    </row>
    <row r="8" spans="1:5" ht="12.75">
      <c r="A8" s="210" t="s">
        <v>125</v>
      </c>
      <c r="B8" s="87"/>
      <c r="C8" s="87"/>
      <c r="D8" s="87"/>
      <c r="E8" s="211">
        <f aca="true" t="shared" si="0" ref="E8:E14">SUM(B8:D8)</f>
        <v>0</v>
      </c>
    </row>
    <row r="9" spans="1:5" ht="12.75">
      <c r="A9" s="212" t="s">
        <v>136</v>
      </c>
      <c r="B9" s="88"/>
      <c r="C9" s="88"/>
      <c r="D9" s="88"/>
      <c r="E9" s="213">
        <f t="shared" si="0"/>
        <v>0</v>
      </c>
    </row>
    <row r="10" spans="1:5" ht="12.75">
      <c r="A10" s="214" t="s">
        <v>126</v>
      </c>
      <c r="B10" s="89">
        <v>179629826</v>
      </c>
      <c r="C10" s="89"/>
      <c r="D10" s="89"/>
      <c r="E10" s="215">
        <f t="shared" si="0"/>
        <v>179629826</v>
      </c>
    </row>
    <row r="11" spans="1:5" ht="12.75">
      <c r="A11" s="214" t="s">
        <v>138</v>
      </c>
      <c r="B11" s="89"/>
      <c r="C11" s="89"/>
      <c r="D11" s="89"/>
      <c r="E11" s="215">
        <f t="shared" si="0"/>
        <v>0</v>
      </c>
    </row>
    <row r="12" spans="1:5" ht="12.75">
      <c r="A12" s="214" t="s">
        <v>127</v>
      </c>
      <c r="B12" s="89"/>
      <c r="C12" s="89"/>
      <c r="D12" s="89"/>
      <c r="E12" s="215">
        <f t="shared" si="0"/>
        <v>0</v>
      </c>
    </row>
    <row r="13" spans="1:5" ht="12.75">
      <c r="A13" s="214" t="s">
        <v>128</v>
      </c>
      <c r="B13" s="89"/>
      <c r="C13" s="89"/>
      <c r="D13" s="89"/>
      <c r="E13" s="215">
        <f t="shared" si="0"/>
        <v>0</v>
      </c>
    </row>
    <row r="14" spans="1:5" ht="13.5" thickBot="1">
      <c r="A14" s="90"/>
      <c r="B14" s="91"/>
      <c r="C14" s="91"/>
      <c r="D14" s="91"/>
      <c r="E14" s="215">
        <f t="shared" si="0"/>
        <v>0</v>
      </c>
    </row>
    <row r="15" spans="1:5" ht="13.5" thickBot="1">
      <c r="A15" s="216" t="s">
        <v>130</v>
      </c>
      <c r="B15" s="217">
        <f>B8+SUM(B10:B14)</f>
        <v>179629826</v>
      </c>
      <c r="C15" s="217">
        <f>C8+SUM(C10:C14)</f>
        <v>0</v>
      </c>
      <c r="D15" s="217">
        <f>D8+SUM(D10:D14)</f>
        <v>0</v>
      </c>
      <c r="E15" s="218">
        <f>E8+SUM(E10:E14)</f>
        <v>179629826</v>
      </c>
    </row>
    <row r="16" spans="1:5" ht="13.5" thickBot="1">
      <c r="A16" s="50"/>
      <c r="B16" s="50"/>
      <c r="C16" s="50"/>
      <c r="D16" s="50"/>
      <c r="E16" s="50"/>
    </row>
    <row r="17" spans="1:5" ht="15" customHeight="1" thickBot="1">
      <c r="A17" s="207" t="s">
        <v>129</v>
      </c>
      <c r="B17" s="208" t="str">
        <f>+B7</f>
        <v>2019.</v>
      </c>
      <c r="C17" s="208" t="str">
        <f>+C7</f>
        <v>2020.</v>
      </c>
      <c r="D17" s="208" t="str">
        <f>+D7</f>
        <v>2020. után</v>
      </c>
      <c r="E17" s="209" t="s">
        <v>49</v>
      </c>
    </row>
    <row r="18" spans="1:5" ht="12.75">
      <c r="A18" s="210" t="s">
        <v>133</v>
      </c>
      <c r="B18" s="87">
        <v>3080385</v>
      </c>
      <c r="C18" s="87"/>
      <c r="D18" s="87"/>
      <c r="E18" s="211">
        <f aca="true" t="shared" si="1" ref="E18:E23">SUM(B18:D18)</f>
        <v>3080385</v>
      </c>
    </row>
    <row r="19" spans="1:5" ht="12.75">
      <c r="A19" s="219" t="s">
        <v>645</v>
      </c>
      <c r="B19" s="89">
        <v>168103941</v>
      </c>
      <c r="C19" s="89"/>
      <c r="D19" s="89"/>
      <c r="E19" s="215">
        <f t="shared" si="1"/>
        <v>168103941</v>
      </c>
    </row>
    <row r="20" spans="1:5" ht="12.75">
      <c r="A20" s="214" t="s">
        <v>134</v>
      </c>
      <c r="B20" s="89">
        <v>8445500</v>
      </c>
      <c r="C20" s="89"/>
      <c r="D20" s="89"/>
      <c r="E20" s="215">
        <f t="shared" si="1"/>
        <v>8445500</v>
      </c>
    </row>
    <row r="21" spans="1:5" ht="12.75">
      <c r="A21" s="214" t="s">
        <v>135</v>
      </c>
      <c r="B21" s="89"/>
      <c r="C21" s="89"/>
      <c r="D21" s="89"/>
      <c r="E21" s="215">
        <f t="shared" si="1"/>
        <v>0</v>
      </c>
    </row>
    <row r="22" spans="1:5" ht="12.75">
      <c r="A22" s="92"/>
      <c r="B22" s="89"/>
      <c r="C22" s="89"/>
      <c r="D22" s="89"/>
      <c r="E22" s="215">
        <f t="shared" si="1"/>
        <v>0</v>
      </c>
    </row>
    <row r="23" spans="1:5" ht="13.5" thickBot="1">
      <c r="A23" s="90"/>
      <c r="B23" s="91"/>
      <c r="C23" s="91"/>
      <c r="D23" s="91"/>
      <c r="E23" s="215">
        <f t="shared" si="1"/>
        <v>0</v>
      </c>
    </row>
    <row r="24" spans="1:5" ht="13.5" thickBot="1">
      <c r="A24" s="216" t="s">
        <v>51</v>
      </c>
      <c r="B24" s="217">
        <f>SUM(B18:B23)</f>
        <v>179629826</v>
      </c>
      <c r="C24" s="217">
        <f>SUM(C18:C23)</f>
        <v>0</v>
      </c>
      <c r="D24" s="217">
        <f>SUM(D18:D23)</f>
        <v>0</v>
      </c>
      <c r="E24" s="218">
        <f>SUM(E18:E23)</f>
        <v>179629826</v>
      </c>
    </row>
    <row r="25" spans="1:5" ht="12.75">
      <c r="A25" s="206"/>
      <c r="B25" s="206"/>
      <c r="C25" s="206"/>
      <c r="D25" s="206"/>
      <c r="E25" s="206"/>
    </row>
    <row r="26" spans="1:5" ht="12.75">
      <c r="A26" s="158"/>
      <c r="B26" s="158"/>
      <c r="C26" s="158"/>
      <c r="D26" s="158"/>
      <c r="E26" s="158"/>
    </row>
    <row r="27" spans="1:5" ht="12.75">
      <c r="A27" s="158"/>
      <c r="B27" s="158"/>
      <c r="C27" s="158"/>
      <c r="D27" s="158"/>
      <c r="E27" s="158"/>
    </row>
    <row r="28" spans="1:5" ht="12.75">
      <c r="A28" s="158"/>
      <c r="B28" s="158"/>
      <c r="C28" s="158"/>
      <c r="D28" s="158"/>
      <c r="E28" s="158"/>
    </row>
    <row r="29" spans="1:5" ht="12.75">
      <c r="A29" s="158"/>
      <c r="B29" s="158"/>
      <c r="C29" s="158"/>
      <c r="D29" s="158"/>
      <c r="E29" s="158"/>
    </row>
    <row r="30" spans="1:5" ht="12.75">
      <c r="A30" s="158"/>
      <c r="B30" s="158"/>
      <c r="C30" s="158"/>
      <c r="D30" s="158"/>
      <c r="E30" s="158"/>
    </row>
    <row r="31" spans="1:5" ht="12.75">
      <c r="A31" s="158"/>
      <c r="B31" s="158"/>
      <c r="C31" s="158"/>
      <c r="D31" s="158"/>
      <c r="E31" s="158"/>
    </row>
    <row r="32" spans="1:5" ht="12.75">
      <c r="A32" s="158"/>
      <c r="B32" s="158"/>
      <c r="C32" s="158"/>
      <c r="D32" s="158"/>
      <c r="E32" s="158"/>
    </row>
    <row r="33" spans="1:5" ht="12.75">
      <c r="A33" s="158"/>
      <c r="B33" s="158"/>
      <c r="C33" s="158"/>
      <c r="D33" s="158"/>
      <c r="E33" s="158"/>
    </row>
    <row r="34" spans="1:5" ht="12.75">
      <c r="A34" s="158"/>
      <c r="B34" s="158"/>
      <c r="C34" s="158"/>
      <c r="D34" s="158"/>
      <c r="E34" s="158"/>
    </row>
    <row r="35" spans="1:5" ht="12.75">
      <c r="A35" s="158"/>
      <c r="B35" s="158"/>
      <c r="C35" s="158"/>
      <c r="D35" s="158"/>
      <c r="E35" s="158"/>
    </row>
    <row r="36" spans="1:5" ht="12.75">
      <c r="A36" s="158"/>
      <c r="B36" s="158"/>
      <c r="C36" s="158"/>
      <c r="D36" s="158"/>
      <c r="E36" s="158"/>
    </row>
    <row r="37" spans="1:5" ht="12.75">
      <c r="A37" s="158"/>
      <c r="B37" s="158"/>
      <c r="C37" s="158"/>
      <c r="D37" s="158"/>
      <c r="E37" s="158"/>
    </row>
    <row r="38" spans="1:5" ht="12.75">
      <c r="A38" s="158"/>
      <c r="B38" s="158"/>
      <c r="C38" s="158"/>
      <c r="D38" s="158"/>
      <c r="E38" s="158"/>
    </row>
    <row r="39" spans="1:5" ht="12.75">
      <c r="A39" s="158"/>
      <c r="B39" s="158"/>
      <c r="C39" s="158"/>
      <c r="D39" s="158"/>
      <c r="E39" s="158"/>
    </row>
    <row r="40" spans="1:5" ht="12.75">
      <c r="A40" s="158"/>
      <c r="B40" s="158"/>
      <c r="C40" s="158"/>
      <c r="D40" s="158"/>
      <c r="E40" s="158"/>
    </row>
    <row r="41" spans="1:5" ht="12.75">
      <c r="A41" s="158"/>
      <c r="B41" s="158"/>
      <c r="C41" s="158"/>
      <c r="D41" s="158"/>
      <c r="E41" s="158"/>
    </row>
    <row r="42" spans="1:5" ht="12.75">
      <c r="A42" s="158"/>
      <c r="B42" s="158"/>
      <c r="C42" s="158"/>
      <c r="D42" s="158"/>
      <c r="E42" s="158"/>
    </row>
    <row r="43" spans="1:5" ht="12.75">
      <c r="A43" s="158"/>
      <c r="B43" s="158"/>
      <c r="C43" s="158"/>
      <c r="D43" s="158"/>
      <c r="E43" s="158"/>
    </row>
    <row r="44" spans="1:5" ht="12.75">
      <c r="A44" s="158"/>
      <c r="B44" s="158"/>
      <c r="C44" s="158"/>
      <c r="D44" s="158"/>
      <c r="E44" s="158"/>
    </row>
    <row r="45" spans="1:5" ht="12.75">
      <c r="A45" s="158"/>
      <c r="B45" s="158"/>
      <c r="C45" s="158"/>
      <c r="D45" s="158"/>
      <c r="E45" s="158"/>
    </row>
    <row r="46" spans="1:5" ht="12.75">
      <c r="A46" s="158"/>
      <c r="B46" s="158"/>
      <c r="C46" s="158"/>
      <c r="D46" s="158"/>
      <c r="E46" s="158"/>
    </row>
    <row r="47" spans="1:5" ht="12.75">
      <c r="A47" s="158"/>
      <c r="B47" s="158"/>
      <c r="C47" s="158"/>
      <c r="D47" s="158"/>
      <c r="E47" s="158"/>
    </row>
    <row r="48" spans="1:5" ht="12.75">
      <c r="A48" s="158"/>
      <c r="B48" s="158"/>
      <c r="C48" s="158"/>
      <c r="D48" s="158"/>
      <c r="E48" s="158"/>
    </row>
    <row r="49" spans="1:5" ht="12.75">
      <c r="A49" s="158"/>
      <c r="B49" s="158"/>
      <c r="C49" s="158"/>
      <c r="D49" s="158"/>
      <c r="E49" s="158"/>
    </row>
    <row r="50" spans="1:5" ht="12.75">
      <c r="A50" s="158"/>
      <c r="B50" s="158"/>
      <c r="C50" s="158"/>
      <c r="D50" s="158"/>
      <c r="E50" s="158"/>
    </row>
    <row r="51" spans="1:5" ht="12.75">
      <c r="A51" s="158"/>
      <c r="B51" s="158"/>
      <c r="C51" s="158"/>
      <c r="D51" s="158"/>
      <c r="E51" s="158"/>
    </row>
    <row r="52" spans="1:5" ht="12.75">
      <c r="A52" s="158"/>
      <c r="B52" s="158"/>
      <c r="C52" s="158"/>
      <c r="D52" s="158"/>
      <c r="E52" s="158"/>
    </row>
    <row r="53" spans="1:5" ht="12.75">
      <c r="A53" s="158"/>
      <c r="B53" s="158"/>
      <c r="C53" s="158"/>
      <c r="D53" s="158"/>
      <c r="E53" s="158"/>
    </row>
    <row r="54" spans="1:5" ht="12.75">
      <c r="A54" s="158"/>
      <c r="B54" s="158"/>
      <c r="C54" s="158"/>
      <c r="D54" s="158"/>
      <c r="E54" s="158"/>
    </row>
    <row r="55" spans="1:5" ht="12.75">
      <c r="A55" s="158"/>
      <c r="B55" s="158"/>
      <c r="C55" s="158"/>
      <c r="D55" s="158"/>
      <c r="E55" s="158"/>
    </row>
    <row r="56" spans="1:5" ht="12.75">
      <c r="A56" s="158"/>
      <c r="B56" s="158"/>
      <c r="C56" s="158"/>
      <c r="D56" s="158"/>
      <c r="E56" s="158"/>
    </row>
    <row r="57" spans="1:5" ht="12.75">
      <c r="A57" s="158"/>
      <c r="B57" s="158"/>
      <c r="C57" s="158"/>
      <c r="D57" s="158"/>
      <c r="E57" s="158"/>
    </row>
    <row r="58" spans="1:5" ht="12.75">
      <c r="A58" s="158"/>
      <c r="B58" s="158"/>
      <c r="C58" s="158"/>
      <c r="D58" s="158"/>
      <c r="E58" s="158"/>
    </row>
    <row r="59" spans="1:5" ht="12.75">
      <c r="A59" s="158"/>
      <c r="B59" s="158"/>
      <c r="C59" s="158"/>
      <c r="D59" s="158"/>
      <c r="E59" s="158"/>
    </row>
    <row r="60" spans="1:5" ht="12.75">
      <c r="A60" s="158"/>
      <c r="B60" s="158"/>
      <c r="C60" s="158"/>
      <c r="D60" s="158"/>
      <c r="E60" s="158"/>
    </row>
    <row r="61" spans="1:5" ht="12.75">
      <c r="A61" s="158"/>
      <c r="B61" s="158"/>
      <c r="C61" s="158"/>
      <c r="D61" s="158"/>
      <c r="E61" s="158"/>
    </row>
    <row r="62" spans="1:5" ht="12.75">
      <c r="A62" s="158"/>
      <c r="B62" s="158"/>
      <c r="C62" s="158"/>
      <c r="D62" s="158"/>
      <c r="E62" s="158"/>
    </row>
    <row r="63" spans="1:5" ht="12.75">
      <c r="A63" s="158"/>
      <c r="B63" s="158"/>
      <c r="C63" s="158"/>
      <c r="D63" s="158"/>
      <c r="E63" s="158"/>
    </row>
    <row r="64" spans="1:5" ht="12.75">
      <c r="A64" s="158"/>
      <c r="B64" s="158"/>
      <c r="C64" s="158"/>
      <c r="D64" s="158"/>
      <c r="E64" s="158"/>
    </row>
    <row r="65" spans="1:5" ht="12.75">
      <c r="A65" s="158"/>
      <c r="B65" s="158"/>
      <c r="C65" s="158"/>
      <c r="D65" s="158"/>
      <c r="E65" s="158"/>
    </row>
    <row r="66" spans="1:5" ht="12.75">
      <c r="A66" s="158"/>
      <c r="B66" s="158"/>
      <c r="C66" s="158"/>
      <c r="D66" s="158"/>
      <c r="E66" s="158"/>
    </row>
    <row r="67" spans="1:5" ht="12.75">
      <c r="A67" s="158"/>
      <c r="B67" s="158"/>
      <c r="C67" s="158"/>
      <c r="D67" s="158"/>
      <c r="E67" s="158"/>
    </row>
    <row r="68" spans="1:5" ht="12.75">
      <c r="A68" s="158"/>
      <c r="B68" s="158"/>
      <c r="C68" s="158"/>
      <c r="D68" s="158"/>
      <c r="E68" s="158"/>
    </row>
    <row r="69" spans="1:5" ht="12.75">
      <c r="A69" s="158"/>
      <c r="B69" s="158"/>
      <c r="C69" s="158"/>
      <c r="D69" s="158"/>
      <c r="E69" s="158"/>
    </row>
    <row r="70" spans="1:5" ht="12.75">
      <c r="A70" s="158"/>
      <c r="B70" s="158"/>
      <c r="C70" s="158"/>
      <c r="D70" s="158"/>
      <c r="E70" s="158"/>
    </row>
    <row r="71" spans="1:5" ht="12.75">
      <c r="A71" s="158"/>
      <c r="B71" s="158"/>
      <c r="C71" s="158"/>
      <c r="D71" s="158"/>
      <c r="E71" s="158"/>
    </row>
    <row r="72" spans="1:5" ht="12.75">
      <c r="A72" s="158"/>
      <c r="B72" s="158"/>
      <c r="C72" s="158"/>
      <c r="D72" s="158"/>
      <c r="E72" s="158"/>
    </row>
    <row r="73" spans="1:5" ht="12.75">
      <c r="A73" s="158"/>
      <c r="B73" s="158"/>
      <c r="C73" s="158"/>
      <c r="D73" s="158"/>
      <c r="E73" s="158"/>
    </row>
    <row r="74" spans="1:5" ht="12.75">
      <c r="A74" s="158"/>
      <c r="B74" s="158"/>
      <c r="C74" s="158"/>
      <c r="D74" s="158"/>
      <c r="E74" s="158"/>
    </row>
    <row r="75" spans="1:5" ht="12.75">
      <c r="A75" s="158"/>
      <c r="B75" s="158"/>
      <c r="C75" s="158"/>
      <c r="D75" s="158"/>
      <c r="E75" s="158"/>
    </row>
    <row r="76" spans="1:5" ht="12.75">
      <c r="A76" s="158"/>
      <c r="B76" s="158"/>
      <c r="C76" s="158"/>
      <c r="D76" s="158"/>
      <c r="E76" s="158"/>
    </row>
    <row r="77" spans="1:5" ht="12.75">
      <c r="A77" s="158"/>
      <c r="B77" s="158"/>
      <c r="C77" s="158"/>
      <c r="D77" s="158"/>
      <c r="E77" s="158"/>
    </row>
    <row r="78" spans="1:5" ht="12.75">
      <c r="A78" s="158"/>
      <c r="B78" s="158"/>
      <c r="C78" s="158"/>
      <c r="D78" s="158"/>
      <c r="E78" s="158"/>
    </row>
    <row r="79" spans="1:5" ht="12.75">
      <c r="A79" s="158"/>
      <c r="B79" s="158"/>
      <c r="C79" s="158"/>
      <c r="D79" s="158"/>
      <c r="E79" s="158"/>
    </row>
    <row r="80" spans="1:5" ht="12.75">
      <c r="A80" s="158"/>
      <c r="B80" s="158"/>
      <c r="C80" s="158"/>
      <c r="D80" s="158"/>
      <c r="E80" s="158"/>
    </row>
    <row r="81" spans="1:5" ht="12.75">
      <c r="A81" s="158"/>
      <c r="B81" s="158"/>
      <c r="C81" s="158"/>
      <c r="D81" s="158"/>
      <c r="E81" s="158"/>
    </row>
    <row r="82" spans="1:5" ht="12.75">
      <c r="A82" s="158"/>
      <c r="B82" s="158"/>
      <c r="C82" s="158"/>
      <c r="D82" s="158"/>
      <c r="E82" s="158"/>
    </row>
    <row r="83" spans="1:5" ht="12.75">
      <c r="A83" s="158"/>
      <c r="B83" s="158"/>
      <c r="C83" s="158"/>
      <c r="D83" s="158"/>
      <c r="E83" s="158"/>
    </row>
    <row r="84" spans="1:5" ht="12.75">
      <c r="A84" s="158"/>
      <c r="B84" s="158"/>
      <c r="C84" s="158"/>
      <c r="D84" s="158"/>
      <c r="E84" s="158"/>
    </row>
    <row r="85" spans="1:5" ht="12.75">
      <c r="A85" s="158"/>
      <c r="B85" s="158"/>
      <c r="C85" s="158"/>
      <c r="D85" s="158"/>
      <c r="E85" s="158"/>
    </row>
    <row r="86" spans="1:5" ht="12.75">
      <c r="A86" s="158"/>
      <c r="B86" s="158"/>
      <c r="C86" s="158"/>
      <c r="D86" s="158"/>
      <c r="E86" s="158"/>
    </row>
    <row r="87" spans="1:5" ht="12.75">
      <c r="A87" s="158"/>
      <c r="B87" s="158"/>
      <c r="C87" s="158"/>
      <c r="D87" s="158"/>
      <c r="E87" s="158"/>
    </row>
    <row r="88" spans="1:5" ht="12.75">
      <c r="A88" s="158"/>
      <c r="B88" s="158"/>
      <c r="C88" s="158"/>
      <c r="D88" s="158"/>
      <c r="E88" s="158"/>
    </row>
    <row r="89" spans="1:5" ht="12.75">
      <c r="A89" s="158"/>
      <c r="B89" s="158"/>
      <c r="C89" s="158"/>
      <c r="D89" s="158"/>
      <c r="E89" s="158"/>
    </row>
    <row r="90" spans="1:5" ht="12.75">
      <c r="A90" s="158"/>
      <c r="B90" s="158"/>
      <c r="C90" s="158"/>
      <c r="D90" s="158"/>
      <c r="E90" s="158"/>
    </row>
    <row r="91" spans="1:5" ht="12.75">
      <c r="A91" s="158"/>
      <c r="B91" s="158"/>
      <c r="C91" s="158"/>
      <c r="D91" s="158"/>
      <c r="E91" s="158"/>
    </row>
    <row r="92" spans="1:5" ht="12.75">
      <c r="A92" s="158"/>
      <c r="B92" s="158"/>
      <c r="C92" s="158"/>
      <c r="D92" s="158"/>
      <c r="E92" s="158"/>
    </row>
    <row r="93" spans="1:5" ht="12.75">
      <c r="A93" s="158"/>
      <c r="B93" s="158"/>
      <c r="C93" s="158"/>
      <c r="D93" s="158"/>
      <c r="E93" s="158"/>
    </row>
    <row r="94" spans="1:5" ht="12.75">
      <c r="A94" s="158"/>
      <c r="B94" s="158"/>
      <c r="C94" s="158"/>
      <c r="D94" s="158"/>
      <c r="E94" s="158"/>
    </row>
    <row r="95" spans="1:5" ht="12.75">
      <c r="A95" s="158"/>
      <c r="B95" s="158"/>
      <c r="C95" s="158"/>
      <c r="D95" s="158"/>
      <c r="E95" s="158"/>
    </row>
    <row r="96" spans="1:5" ht="12.75">
      <c r="A96" s="158"/>
      <c r="B96" s="158"/>
      <c r="C96" s="158"/>
      <c r="D96" s="158"/>
      <c r="E96" s="158"/>
    </row>
    <row r="97" spans="1:5" ht="12.75">
      <c r="A97" s="158"/>
      <c r="B97" s="158"/>
      <c r="C97" s="158"/>
      <c r="D97" s="158"/>
      <c r="E97" s="158"/>
    </row>
    <row r="98" spans="1:5" ht="12.75">
      <c r="A98" s="158"/>
      <c r="B98" s="158"/>
      <c r="C98" s="158"/>
      <c r="D98" s="158"/>
      <c r="E98" s="158"/>
    </row>
    <row r="99" spans="1:5" ht="12.75">
      <c r="A99" s="158"/>
      <c r="B99" s="158"/>
      <c r="C99" s="158"/>
      <c r="D99" s="158"/>
      <c r="E99" s="158"/>
    </row>
    <row r="100" spans="1:5" ht="12.75">
      <c r="A100" s="158"/>
      <c r="B100" s="158"/>
      <c r="C100" s="158"/>
      <c r="D100" s="158"/>
      <c r="E100" s="158"/>
    </row>
    <row r="101" spans="1:5" ht="12.75">
      <c r="A101" s="158"/>
      <c r="B101" s="158"/>
      <c r="C101" s="158"/>
      <c r="D101" s="158"/>
      <c r="E101" s="158"/>
    </row>
    <row r="102" spans="1:5" ht="12.75">
      <c r="A102" s="158"/>
      <c r="B102" s="158"/>
      <c r="C102" s="158"/>
      <c r="D102" s="158"/>
      <c r="E102" s="158"/>
    </row>
    <row r="103" spans="1:5" ht="12.75">
      <c r="A103" s="158"/>
      <c r="B103" s="158"/>
      <c r="C103" s="158"/>
      <c r="D103" s="158"/>
      <c r="E103" s="158"/>
    </row>
    <row r="104" spans="1:5" ht="12.75">
      <c r="A104" s="158"/>
      <c r="B104" s="158"/>
      <c r="C104" s="158"/>
      <c r="D104" s="158"/>
      <c r="E104" s="158"/>
    </row>
    <row r="105" spans="1:5" ht="12.75">
      <c r="A105" s="158"/>
      <c r="B105" s="158"/>
      <c r="C105" s="158"/>
      <c r="D105" s="158"/>
      <c r="E105" s="158"/>
    </row>
    <row r="106" spans="1:5" ht="12.75">
      <c r="A106" s="158"/>
      <c r="B106" s="158"/>
      <c r="C106" s="158"/>
      <c r="D106" s="158"/>
      <c r="E106" s="158"/>
    </row>
    <row r="107" spans="1:5" ht="12.75">
      <c r="A107" s="158"/>
      <c r="B107" s="158"/>
      <c r="C107" s="158"/>
      <c r="D107" s="158"/>
      <c r="E107" s="158"/>
    </row>
    <row r="108" spans="1:5" ht="12.75">
      <c r="A108" s="158"/>
      <c r="B108" s="158"/>
      <c r="C108" s="158"/>
      <c r="D108" s="158"/>
      <c r="E108" s="158"/>
    </row>
    <row r="109" spans="1:5" ht="12.75">
      <c r="A109" s="158"/>
      <c r="B109" s="158"/>
      <c r="C109" s="158"/>
      <c r="D109" s="158"/>
      <c r="E109" s="158"/>
    </row>
    <row r="110" spans="1:5" ht="12.75">
      <c r="A110" s="158"/>
      <c r="B110" s="158"/>
      <c r="C110" s="158"/>
      <c r="D110" s="158"/>
      <c r="E110" s="158"/>
    </row>
    <row r="111" spans="1:5" ht="12.75">
      <c r="A111" s="158"/>
      <c r="B111" s="158"/>
      <c r="C111" s="158"/>
      <c r="D111" s="158"/>
      <c r="E111" s="158"/>
    </row>
    <row r="112" spans="1:5" ht="12.75">
      <c r="A112" s="158"/>
      <c r="B112" s="158"/>
      <c r="C112" s="158"/>
      <c r="D112" s="158"/>
      <c r="E112" s="158"/>
    </row>
    <row r="113" spans="1:5" ht="12.75">
      <c r="A113" s="158"/>
      <c r="B113" s="158"/>
      <c r="C113" s="158"/>
      <c r="D113" s="158"/>
      <c r="E113" s="158"/>
    </row>
    <row r="114" spans="1:5" ht="12.75">
      <c r="A114" s="158"/>
      <c r="B114" s="158"/>
      <c r="C114" s="158"/>
      <c r="D114" s="158"/>
      <c r="E114" s="158"/>
    </row>
    <row r="115" spans="1:5" ht="12.75">
      <c r="A115" s="158"/>
      <c r="B115" s="158"/>
      <c r="C115" s="158"/>
      <c r="D115" s="158"/>
      <c r="E115" s="158"/>
    </row>
    <row r="116" spans="1:5" ht="12.75">
      <c r="A116" s="158"/>
      <c r="B116" s="158"/>
      <c r="C116" s="158"/>
      <c r="D116" s="158"/>
      <c r="E116" s="158"/>
    </row>
    <row r="117" spans="1:5" ht="12.75">
      <c r="A117" s="158"/>
      <c r="B117" s="158"/>
      <c r="C117" s="158"/>
      <c r="D117" s="158"/>
      <c r="E117" s="158"/>
    </row>
    <row r="118" spans="1:5" ht="12.75">
      <c r="A118" s="158"/>
      <c r="B118" s="158"/>
      <c r="C118" s="158"/>
      <c r="D118" s="158"/>
      <c r="E118" s="158"/>
    </row>
    <row r="119" spans="1:5" ht="12.75">
      <c r="A119" s="158"/>
      <c r="B119" s="158"/>
      <c r="C119" s="158"/>
      <c r="D119" s="158"/>
      <c r="E119" s="158"/>
    </row>
    <row r="120" spans="1:5" ht="12.75">
      <c r="A120" s="158"/>
      <c r="B120" s="158"/>
      <c r="C120" s="158"/>
      <c r="D120" s="158"/>
      <c r="E120" s="158"/>
    </row>
    <row r="121" spans="1:5" ht="12.75">
      <c r="A121" s="158"/>
      <c r="B121" s="158"/>
      <c r="C121" s="158"/>
      <c r="D121" s="158"/>
      <c r="E121" s="158"/>
    </row>
    <row r="122" spans="1:5" ht="12.75">
      <c r="A122" s="158"/>
      <c r="B122" s="158"/>
      <c r="C122" s="158"/>
      <c r="D122" s="158"/>
      <c r="E122" s="158"/>
    </row>
    <row r="123" spans="1:5" ht="12.75">
      <c r="A123" s="158"/>
      <c r="B123" s="158"/>
      <c r="C123" s="158"/>
      <c r="D123" s="158"/>
      <c r="E123" s="158"/>
    </row>
    <row r="124" spans="1:5" ht="12.75">
      <c r="A124" s="158"/>
      <c r="B124" s="158"/>
      <c r="C124" s="158"/>
      <c r="D124" s="158"/>
      <c r="E124" s="158"/>
    </row>
    <row r="125" spans="1:5" ht="12.75">
      <c r="A125" s="158"/>
      <c r="B125" s="158"/>
      <c r="C125" s="158"/>
      <c r="D125" s="158"/>
      <c r="E125" s="158"/>
    </row>
    <row r="126" spans="1:5" ht="12.75">
      <c r="A126" s="158"/>
      <c r="B126" s="158"/>
      <c r="C126" s="158"/>
      <c r="D126" s="158"/>
      <c r="E126" s="158"/>
    </row>
    <row r="127" spans="1:5" ht="12.75">
      <c r="A127" s="158"/>
      <c r="B127" s="158"/>
      <c r="C127" s="158"/>
      <c r="D127" s="158"/>
      <c r="E127" s="158"/>
    </row>
    <row r="128" spans="1:5" ht="12.75">
      <c r="A128" s="158"/>
      <c r="B128" s="158"/>
      <c r="C128" s="158"/>
      <c r="D128" s="158"/>
      <c r="E128" s="158"/>
    </row>
    <row r="129" spans="1:5" ht="12.75">
      <c r="A129" s="158"/>
      <c r="B129" s="158"/>
      <c r="C129" s="158"/>
      <c r="D129" s="158"/>
      <c r="E129" s="158"/>
    </row>
    <row r="130" spans="1:5" ht="12.75">
      <c r="A130" s="158"/>
      <c r="B130" s="158"/>
      <c r="C130" s="158"/>
      <c r="D130" s="158"/>
      <c r="E130" s="158"/>
    </row>
    <row r="131" spans="1:5" ht="12.75">
      <c r="A131" s="158"/>
      <c r="B131" s="158"/>
      <c r="C131" s="158"/>
      <c r="D131" s="158"/>
      <c r="E131" s="158"/>
    </row>
    <row r="132" spans="1:5" ht="12.75">
      <c r="A132" s="158"/>
      <c r="B132" s="158"/>
      <c r="C132" s="158"/>
      <c r="D132" s="158"/>
      <c r="E132" s="158"/>
    </row>
    <row r="133" spans="1:5" ht="12.75">
      <c r="A133" s="158"/>
      <c r="B133" s="158"/>
      <c r="C133" s="158"/>
      <c r="D133" s="158"/>
      <c r="E133" s="158"/>
    </row>
    <row r="134" spans="1:5" ht="12.75">
      <c r="A134" s="158"/>
      <c r="B134" s="158"/>
      <c r="C134" s="158"/>
      <c r="D134" s="158"/>
      <c r="E134" s="158"/>
    </row>
    <row r="135" spans="1:5" ht="12.75">
      <c r="A135" s="158"/>
      <c r="B135" s="158"/>
      <c r="C135" s="158"/>
      <c r="D135" s="158"/>
      <c r="E135" s="158"/>
    </row>
    <row r="136" spans="1:5" ht="12.75">
      <c r="A136" s="158"/>
      <c r="B136" s="158"/>
      <c r="C136" s="158"/>
      <c r="D136" s="158"/>
      <c r="E136" s="158"/>
    </row>
    <row r="137" spans="1:5" ht="12.75">
      <c r="A137" s="158"/>
      <c r="B137" s="158"/>
      <c r="C137" s="158"/>
      <c r="D137" s="158"/>
      <c r="E137" s="158"/>
    </row>
    <row r="138" spans="1:5" ht="12.75">
      <c r="A138" s="158"/>
      <c r="B138" s="158"/>
      <c r="C138" s="158"/>
      <c r="D138" s="158"/>
      <c r="E138" s="158"/>
    </row>
    <row r="139" spans="1:5" ht="12.75">
      <c r="A139" s="158"/>
      <c r="B139" s="158"/>
      <c r="C139" s="158"/>
      <c r="D139" s="158"/>
      <c r="E139" s="158"/>
    </row>
    <row r="140" spans="1:5" ht="12.75">
      <c r="A140" s="158"/>
      <c r="B140" s="158"/>
      <c r="C140" s="158"/>
      <c r="D140" s="158"/>
      <c r="E140" s="158"/>
    </row>
    <row r="141" spans="1:5" ht="12.75">
      <c r="A141" s="158"/>
      <c r="B141" s="158"/>
      <c r="C141" s="158"/>
      <c r="D141" s="158"/>
      <c r="E141" s="158"/>
    </row>
    <row r="142" spans="1:5" ht="12.75">
      <c r="A142" s="158"/>
      <c r="B142" s="158"/>
      <c r="C142" s="158"/>
      <c r="D142" s="158"/>
      <c r="E142" s="158"/>
    </row>
    <row r="143" spans="1:5" ht="12.75">
      <c r="A143" s="158"/>
      <c r="B143" s="158"/>
      <c r="C143" s="158"/>
      <c r="D143" s="158"/>
      <c r="E143" s="158"/>
    </row>
    <row r="144" spans="1:5" ht="12.75">
      <c r="A144" s="158"/>
      <c r="B144" s="158"/>
      <c r="C144" s="158"/>
      <c r="D144" s="158"/>
      <c r="E144" s="158"/>
    </row>
    <row r="145" spans="1:5" ht="12.75">
      <c r="A145" s="158"/>
      <c r="B145" s="158"/>
      <c r="C145" s="158"/>
      <c r="D145" s="158"/>
      <c r="E145" s="158"/>
    </row>
    <row r="146" spans="1:5" ht="12.75">
      <c r="A146" s="158"/>
      <c r="B146" s="158"/>
      <c r="C146" s="158"/>
      <c r="D146" s="158"/>
      <c r="E146" s="158"/>
    </row>
    <row r="147" spans="1:5" ht="12.75">
      <c r="A147" s="158"/>
      <c r="B147" s="158"/>
      <c r="C147" s="158"/>
      <c r="D147" s="158"/>
      <c r="E147" s="158"/>
    </row>
    <row r="148" spans="1:5" ht="12.75">
      <c r="A148" s="158"/>
      <c r="B148" s="158"/>
      <c r="C148" s="158"/>
      <c r="D148" s="158"/>
      <c r="E148" s="158"/>
    </row>
  </sheetData>
  <sheetProtection/>
  <mergeCells count="5">
    <mergeCell ref="A1:E1"/>
    <mergeCell ref="B5:E5"/>
    <mergeCell ref="D6:E6"/>
    <mergeCell ref="A3:E3"/>
    <mergeCell ref="A4:E4"/>
  </mergeCells>
  <conditionalFormatting sqref="B24:E24 E8:E15 B15:D15 E18:E23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9"/>
  <sheetViews>
    <sheetView zoomScale="120" zoomScaleNormal="120" zoomScaleSheetLayoutView="85" workbookViewId="0" topLeftCell="A83">
      <selection activeCell="C93" sqref="C93:C155"/>
    </sheetView>
  </sheetViews>
  <sheetFormatPr defaultColWidth="9.00390625" defaultRowHeight="12.75"/>
  <cols>
    <col min="1" max="1" width="19.50390625" style="386" customWidth="1"/>
    <col min="2" max="2" width="72.00390625" style="387" customWidth="1"/>
    <col min="3" max="3" width="25.00390625" style="388" customWidth="1"/>
    <col min="4" max="16384" width="9.375" style="3" customWidth="1"/>
  </cols>
  <sheetData>
    <row r="1" spans="1:3" s="2" customFormat="1" ht="16.5" customHeight="1" thickBot="1">
      <c r="A1" s="592"/>
      <c r="B1" s="593"/>
      <c r="C1" s="587" t="str">
        <f>CONCATENATE("9.1. melléklet ",ALAPADATOK!A7," ",ALAPADATOK!B7," ",ALAPADATOK!C7," ",ALAPADATOK!D7," ",ALAPADATOK!E7," ",ALAPADATOK!F7," ",ALAPADATOK!G7," ",ALAPADATOK!H7)</f>
        <v>9.1. melléklet a 3 / 2019. ( II.15. ) önkormányzati rendelethez</v>
      </c>
    </row>
    <row r="2" spans="1:3" s="93" customFormat="1" ht="21" customHeight="1">
      <c r="A2" s="594" t="s">
        <v>59</v>
      </c>
      <c r="B2" s="595" t="str">
        <f>CONCATENATE(ALAPADATOK!A3)</f>
        <v>MURAKERESZTÚR KÖZSÉG ÖNKORMÁNYZATA</v>
      </c>
      <c r="C2" s="596" t="s">
        <v>52</v>
      </c>
    </row>
    <row r="3" spans="1:3" s="93" customFormat="1" ht="16.5" thickBot="1">
      <c r="A3" s="597" t="s">
        <v>187</v>
      </c>
      <c r="B3" s="598" t="s">
        <v>382</v>
      </c>
      <c r="C3" s="599" t="s">
        <v>52</v>
      </c>
    </row>
    <row r="4" spans="1:3" s="94" customFormat="1" ht="15.75" customHeight="1" thickBot="1">
      <c r="A4" s="600"/>
      <c r="B4" s="600"/>
      <c r="C4" s="601" t="str">
        <f>'KV_7.sz.mell.'!F5</f>
        <v>Forintban!</v>
      </c>
    </row>
    <row r="5" spans="1:3" ht="13.5" thickBot="1">
      <c r="A5" s="602" t="s">
        <v>189</v>
      </c>
      <c r="B5" s="603" t="s">
        <v>544</v>
      </c>
      <c r="C5" s="604" t="s">
        <v>53</v>
      </c>
    </row>
    <row r="6" spans="1:3" s="68" customFormat="1" ht="12.75" customHeight="1" thickBot="1">
      <c r="A6" s="605"/>
      <c r="B6" s="606" t="s">
        <v>476</v>
      </c>
      <c r="C6" s="607" t="s">
        <v>477</v>
      </c>
    </row>
    <row r="7" spans="1:3" s="68" customFormat="1" ht="15.75" customHeight="1" thickBot="1">
      <c r="A7" s="608"/>
      <c r="B7" s="609" t="s">
        <v>54</v>
      </c>
      <c r="C7" s="610"/>
    </row>
    <row r="8" spans="1:3" s="68" customFormat="1" ht="12" customHeight="1" thickBot="1">
      <c r="A8" s="32" t="s">
        <v>16</v>
      </c>
      <c r="B8" s="21" t="s">
        <v>236</v>
      </c>
      <c r="C8" s="293">
        <f>+C9+C10+C11+C12+C13+C14</f>
        <v>135728259</v>
      </c>
    </row>
    <row r="9" spans="1:3" s="95" customFormat="1" ht="12" customHeight="1">
      <c r="A9" s="430" t="s">
        <v>96</v>
      </c>
      <c r="B9" s="411" t="s">
        <v>237</v>
      </c>
      <c r="C9" s="296">
        <v>65126950</v>
      </c>
    </row>
    <row r="10" spans="1:3" s="96" customFormat="1" ht="12" customHeight="1">
      <c r="A10" s="431" t="s">
        <v>97</v>
      </c>
      <c r="B10" s="412" t="s">
        <v>238</v>
      </c>
      <c r="C10" s="295">
        <v>29291167</v>
      </c>
    </row>
    <row r="11" spans="1:3" s="96" customFormat="1" ht="12" customHeight="1">
      <c r="A11" s="431" t="s">
        <v>98</v>
      </c>
      <c r="B11" s="412" t="s">
        <v>531</v>
      </c>
      <c r="C11" s="295">
        <v>39257982</v>
      </c>
    </row>
    <row r="12" spans="1:3" s="96" customFormat="1" ht="12" customHeight="1">
      <c r="A12" s="431" t="s">
        <v>99</v>
      </c>
      <c r="B12" s="412" t="s">
        <v>240</v>
      </c>
      <c r="C12" s="295">
        <v>2052160</v>
      </c>
    </row>
    <row r="13" spans="1:3" s="96" customFormat="1" ht="12" customHeight="1">
      <c r="A13" s="431" t="s">
        <v>139</v>
      </c>
      <c r="B13" s="412" t="s">
        <v>489</v>
      </c>
      <c r="C13" s="295"/>
    </row>
    <row r="14" spans="1:3" s="95" customFormat="1" ht="12" customHeight="1" thickBot="1">
      <c r="A14" s="432" t="s">
        <v>100</v>
      </c>
      <c r="B14" s="547" t="s">
        <v>556</v>
      </c>
      <c r="C14" s="295"/>
    </row>
    <row r="15" spans="1:3" s="95" customFormat="1" ht="12" customHeight="1" thickBot="1">
      <c r="A15" s="32" t="s">
        <v>17</v>
      </c>
      <c r="B15" s="288" t="s">
        <v>241</v>
      </c>
      <c r="C15" s="293">
        <f>+C16+C17+C18+C19+C20</f>
        <v>25254961</v>
      </c>
    </row>
    <row r="16" spans="1:3" s="95" customFormat="1" ht="12" customHeight="1">
      <c r="A16" s="430" t="s">
        <v>102</v>
      </c>
      <c r="B16" s="411" t="s">
        <v>242</v>
      </c>
      <c r="C16" s="296"/>
    </row>
    <row r="17" spans="1:3" s="95" customFormat="1" ht="12" customHeight="1">
      <c r="A17" s="431" t="s">
        <v>103</v>
      </c>
      <c r="B17" s="412" t="s">
        <v>243</v>
      </c>
      <c r="C17" s="295"/>
    </row>
    <row r="18" spans="1:3" s="95" customFormat="1" ht="12" customHeight="1">
      <c r="A18" s="431" t="s">
        <v>104</v>
      </c>
      <c r="B18" s="412" t="s">
        <v>406</v>
      </c>
      <c r="C18" s="295"/>
    </row>
    <row r="19" spans="1:3" s="95" customFormat="1" ht="12" customHeight="1">
      <c r="A19" s="431" t="s">
        <v>105</v>
      </c>
      <c r="B19" s="412" t="s">
        <v>407</v>
      </c>
      <c r="C19" s="295"/>
    </row>
    <row r="20" spans="1:3" s="95" customFormat="1" ht="12" customHeight="1">
      <c r="A20" s="431" t="s">
        <v>106</v>
      </c>
      <c r="B20" s="412" t="s">
        <v>244</v>
      </c>
      <c r="C20" s="295">
        <v>25254961</v>
      </c>
    </row>
    <row r="21" spans="1:3" s="96" customFormat="1" ht="12" customHeight="1" thickBot="1">
      <c r="A21" s="432" t="s">
        <v>115</v>
      </c>
      <c r="B21" s="547" t="s">
        <v>557</v>
      </c>
      <c r="C21" s="297"/>
    </row>
    <row r="22" spans="1:3" s="96" customFormat="1" ht="12" customHeight="1" thickBot="1">
      <c r="A22" s="32" t="s">
        <v>18</v>
      </c>
      <c r="B22" s="21" t="s">
        <v>246</v>
      </c>
      <c r="C22" s="293">
        <f>+C23+C24+C25+C26+C27</f>
        <v>179629826</v>
      </c>
    </row>
    <row r="23" spans="1:3" s="96" customFormat="1" ht="12" customHeight="1">
      <c r="A23" s="430" t="s">
        <v>85</v>
      </c>
      <c r="B23" s="411" t="s">
        <v>247</v>
      </c>
      <c r="C23" s="296"/>
    </row>
    <row r="24" spans="1:3" s="95" customFormat="1" ht="12" customHeight="1">
      <c r="A24" s="431" t="s">
        <v>86</v>
      </c>
      <c r="B24" s="412" t="s">
        <v>248</v>
      </c>
      <c r="C24" s="295"/>
    </row>
    <row r="25" spans="1:3" s="96" customFormat="1" ht="12" customHeight="1">
      <c r="A25" s="431" t="s">
        <v>87</v>
      </c>
      <c r="B25" s="412" t="s">
        <v>408</v>
      </c>
      <c r="C25" s="295"/>
    </row>
    <row r="26" spans="1:3" s="96" customFormat="1" ht="12" customHeight="1">
      <c r="A26" s="431" t="s">
        <v>88</v>
      </c>
      <c r="B26" s="412" t="s">
        <v>409</v>
      </c>
      <c r="C26" s="295"/>
    </row>
    <row r="27" spans="1:3" s="96" customFormat="1" ht="12" customHeight="1">
      <c r="A27" s="431" t="s">
        <v>155</v>
      </c>
      <c r="B27" s="412" t="s">
        <v>249</v>
      </c>
      <c r="C27" s="295">
        <v>179629826</v>
      </c>
    </row>
    <row r="28" spans="1:3" s="96" customFormat="1" ht="12" customHeight="1" thickBot="1">
      <c r="A28" s="432" t="s">
        <v>156</v>
      </c>
      <c r="B28" s="547" t="s">
        <v>549</v>
      </c>
      <c r="C28" s="548">
        <v>179629826</v>
      </c>
    </row>
    <row r="29" spans="1:3" s="96" customFormat="1" ht="12" customHeight="1" thickBot="1">
      <c r="A29" s="32" t="s">
        <v>157</v>
      </c>
      <c r="B29" s="21" t="s">
        <v>541</v>
      </c>
      <c r="C29" s="299">
        <f>+C31+C34+C35+C36+C32</f>
        <v>37470000</v>
      </c>
    </row>
    <row r="30" spans="1:3" s="96" customFormat="1" ht="12" customHeight="1">
      <c r="A30" s="430" t="s">
        <v>252</v>
      </c>
      <c r="B30" s="411" t="s">
        <v>536</v>
      </c>
      <c r="C30" s="406"/>
    </row>
    <row r="31" spans="1:3" s="96" customFormat="1" ht="12" customHeight="1">
      <c r="A31" s="431" t="s">
        <v>253</v>
      </c>
      <c r="B31" s="412" t="s">
        <v>639</v>
      </c>
      <c r="C31" s="295">
        <v>8000000</v>
      </c>
    </row>
    <row r="32" spans="1:3" s="96" customFormat="1" ht="12" customHeight="1">
      <c r="A32" s="431" t="s">
        <v>254</v>
      </c>
      <c r="B32" s="412" t="s">
        <v>538</v>
      </c>
      <c r="C32" s="295">
        <v>25000000</v>
      </c>
    </row>
    <row r="33" spans="1:3" s="96" customFormat="1" ht="12" customHeight="1">
      <c r="A33" s="431" t="s">
        <v>255</v>
      </c>
      <c r="B33" s="412" t="s">
        <v>539</v>
      </c>
      <c r="C33" s="295"/>
    </row>
    <row r="34" spans="1:3" s="96" customFormat="1" ht="12" customHeight="1">
      <c r="A34" s="431" t="s">
        <v>533</v>
      </c>
      <c r="B34" s="412" t="s">
        <v>256</v>
      </c>
      <c r="C34" s="295">
        <v>3900000</v>
      </c>
    </row>
    <row r="35" spans="1:3" s="96" customFormat="1" ht="12" customHeight="1">
      <c r="A35" s="431" t="s">
        <v>534</v>
      </c>
      <c r="B35" s="412" t="s">
        <v>257</v>
      </c>
      <c r="C35" s="295"/>
    </row>
    <row r="36" spans="1:3" s="96" customFormat="1" ht="12" customHeight="1" thickBot="1">
      <c r="A36" s="432" t="s">
        <v>535</v>
      </c>
      <c r="B36" s="509" t="s">
        <v>258</v>
      </c>
      <c r="C36" s="297">
        <v>570000</v>
      </c>
    </row>
    <row r="37" spans="1:3" s="96" customFormat="1" ht="12" customHeight="1" thickBot="1">
      <c r="A37" s="32" t="s">
        <v>20</v>
      </c>
      <c r="B37" s="21" t="s">
        <v>417</v>
      </c>
      <c r="C37" s="293">
        <f>SUM(C38:C48)</f>
        <v>19123986</v>
      </c>
    </row>
    <row r="38" spans="1:3" s="96" customFormat="1" ht="12" customHeight="1">
      <c r="A38" s="430" t="s">
        <v>89</v>
      </c>
      <c r="B38" s="411" t="s">
        <v>261</v>
      </c>
      <c r="C38" s="296"/>
    </row>
    <row r="39" spans="1:3" s="96" customFormat="1" ht="12" customHeight="1">
      <c r="A39" s="431" t="s">
        <v>90</v>
      </c>
      <c r="B39" s="412" t="s">
        <v>262</v>
      </c>
      <c r="C39" s="295">
        <v>2555100</v>
      </c>
    </row>
    <row r="40" spans="1:3" s="96" customFormat="1" ht="12" customHeight="1">
      <c r="A40" s="431" t="s">
        <v>91</v>
      </c>
      <c r="B40" s="412" t="s">
        <v>263</v>
      </c>
      <c r="C40" s="295">
        <v>285000</v>
      </c>
    </row>
    <row r="41" spans="1:3" s="96" customFormat="1" ht="12" customHeight="1">
      <c r="A41" s="431" t="s">
        <v>159</v>
      </c>
      <c r="B41" s="412" t="s">
        <v>264</v>
      </c>
      <c r="C41" s="295">
        <v>2703595</v>
      </c>
    </row>
    <row r="42" spans="1:3" s="96" customFormat="1" ht="12" customHeight="1">
      <c r="A42" s="431" t="s">
        <v>160</v>
      </c>
      <c r="B42" s="412" t="s">
        <v>265</v>
      </c>
      <c r="C42" s="295">
        <v>8090985</v>
      </c>
    </row>
    <row r="43" spans="1:3" s="96" customFormat="1" ht="12" customHeight="1">
      <c r="A43" s="431" t="s">
        <v>161</v>
      </c>
      <c r="B43" s="412" t="s">
        <v>266</v>
      </c>
      <c r="C43" s="295">
        <v>3013087</v>
      </c>
    </row>
    <row r="44" spans="1:3" s="96" customFormat="1" ht="12" customHeight="1">
      <c r="A44" s="431" t="s">
        <v>162</v>
      </c>
      <c r="B44" s="412" t="s">
        <v>267</v>
      </c>
      <c r="C44" s="295"/>
    </row>
    <row r="45" spans="1:3" s="96" customFormat="1" ht="12" customHeight="1">
      <c r="A45" s="431" t="s">
        <v>163</v>
      </c>
      <c r="B45" s="412" t="s">
        <v>540</v>
      </c>
      <c r="C45" s="295"/>
    </row>
    <row r="46" spans="1:3" s="96" customFormat="1" ht="12" customHeight="1">
      <c r="A46" s="431" t="s">
        <v>259</v>
      </c>
      <c r="B46" s="412" t="s">
        <v>269</v>
      </c>
      <c r="C46" s="298"/>
    </row>
    <row r="47" spans="1:3" s="96" customFormat="1" ht="12" customHeight="1">
      <c r="A47" s="432" t="s">
        <v>260</v>
      </c>
      <c r="B47" s="413" t="s">
        <v>419</v>
      </c>
      <c r="C47" s="399"/>
    </row>
    <row r="48" spans="1:3" s="96" customFormat="1" ht="12" customHeight="1" thickBot="1">
      <c r="A48" s="432" t="s">
        <v>418</v>
      </c>
      <c r="B48" s="547" t="s">
        <v>558</v>
      </c>
      <c r="C48" s="550">
        <v>2476219</v>
      </c>
    </row>
    <row r="49" spans="1:3" s="96" customFormat="1" ht="12" customHeight="1" thickBot="1">
      <c r="A49" s="32" t="s">
        <v>21</v>
      </c>
      <c r="B49" s="21" t="s">
        <v>271</v>
      </c>
      <c r="C49" s="293">
        <f>SUM(C50:C54)</f>
        <v>0</v>
      </c>
    </row>
    <row r="50" spans="1:3" s="96" customFormat="1" ht="12" customHeight="1">
      <c r="A50" s="430" t="s">
        <v>92</v>
      </c>
      <c r="B50" s="411" t="s">
        <v>275</v>
      </c>
      <c r="C50" s="455"/>
    </row>
    <row r="51" spans="1:3" s="96" customFormat="1" ht="12" customHeight="1">
      <c r="A51" s="431" t="s">
        <v>93</v>
      </c>
      <c r="B51" s="412" t="s">
        <v>276</v>
      </c>
      <c r="C51" s="298"/>
    </row>
    <row r="52" spans="1:3" s="96" customFormat="1" ht="12" customHeight="1">
      <c r="A52" s="431" t="s">
        <v>272</v>
      </c>
      <c r="B52" s="412" t="s">
        <v>277</v>
      </c>
      <c r="C52" s="298"/>
    </row>
    <row r="53" spans="1:3" s="96" customFormat="1" ht="12" customHeight="1">
      <c r="A53" s="431" t="s">
        <v>273</v>
      </c>
      <c r="B53" s="412" t="s">
        <v>278</v>
      </c>
      <c r="C53" s="298"/>
    </row>
    <row r="54" spans="1:3" s="96" customFormat="1" ht="12" customHeight="1" thickBot="1">
      <c r="A54" s="432" t="s">
        <v>274</v>
      </c>
      <c r="B54" s="413" t="s">
        <v>279</v>
      </c>
      <c r="C54" s="399"/>
    </row>
    <row r="55" spans="1:3" s="96" customFormat="1" ht="12" customHeight="1" thickBot="1">
      <c r="A55" s="32" t="s">
        <v>164</v>
      </c>
      <c r="B55" s="21" t="s">
        <v>280</v>
      </c>
      <c r="C55" s="293">
        <f>SUM(C56:C58)</f>
        <v>1490000</v>
      </c>
    </row>
    <row r="56" spans="1:3" s="96" customFormat="1" ht="12" customHeight="1">
      <c r="A56" s="430" t="s">
        <v>94</v>
      </c>
      <c r="B56" s="411" t="s">
        <v>281</v>
      </c>
      <c r="C56" s="296"/>
    </row>
    <row r="57" spans="1:3" s="96" customFormat="1" ht="12" customHeight="1">
      <c r="A57" s="431" t="s">
        <v>95</v>
      </c>
      <c r="B57" s="412" t="s">
        <v>410</v>
      </c>
      <c r="C57" s="295"/>
    </row>
    <row r="58" spans="1:3" s="96" customFormat="1" ht="12" customHeight="1">
      <c r="A58" s="431" t="s">
        <v>284</v>
      </c>
      <c r="B58" s="412" t="s">
        <v>282</v>
      </c>
      <c r="C58" s="295">
        <v>1490000</v>
      </c>
    </row>
    <row r="59" spans="1:3" s="96" customFormat="1" ht="12" customHeight="1" thickBot="1">
      <c r="A59" s="432" t="s">
        <v>285</v>
      </c>
      <c r="B59" s="413" t="s">
        <v>283</v>
      </c>
      <c r="C59" s="297"/>
    </row>
    <row r="60" spans="1:3" s="96" customFormat="1" ht="12" customHeight="1" thickBot="1">
      <c r="A60" s="32" t="s">
        <v>23</v>
      </c>
      <c r="B60" s="288" t="s">
        <v>286</v>
      </c>
      <c r="C60" s="293">
        <f>SUM(C61:C63)</f>
        <v>100000</v>
      </c>
    </row>
    <row r="61" spans="1:3" s="96" customFormat="1" ht="12" customHeight="1">
      <c r="A61" s="430" t="s">
        <v>165</v>
      </c>
      <c r="B61" s="411" t="s">
        <v>288</v>
      </c>
      <c r="C61" s="298"/>
    </row>
    <row r="62" spans="1:3" s="96" customFormat="1" ht="12" customHeight="1">
      <c r="A62" s="431" t="s">
        <v>166</v>
      </c>
      <c r="B62" s="412" t="s">
        <v>411</v>
      </c>
      <c r="C62" s="298">
        <v>100000</v>
      </c>
    </row>
    <row r="63" spans="1:3" s="96" customFormat="1" ht="12" customHeight="1">
      <c r="A63" s="431" t="s">
        <v>215</v>
      </c>
      <c r="B63" s="412" t="s">
        <v>289</v>
      </c>
      <c r="C63" s="298"/>
    </row>
    <row r="64" spans="1:3" s="96" customFormat="1" ht="12" customHeight="1" thickBot="1">
      <c r="A64" s="432" t="s">
        <v>287</v>
      </c>
      <c r="B64" s="413" t="s">
        <v>290</v>
      </c>
      <c r="C64" s="298"/>
    </row>
    <row r="65" spans="1:3" s="96" customFormat="1" ht="12" customHeight="1" thickBot="1">
      <c r="A65" s="32" t="s">
        <v>24</v>
      </c>
      <c r="B65" s="21" t="s">
        <v>291</v>
      </c>
      <c r="C65" s="299">
        <f>+C8+C15+C22+C29+C37+C49+C55+C60</f>
        <v>398797032</v>
      </c>
    </row>
    <row r="66" spans="1:3" s="96" customFormat="1" ht="12" customHeight="1" thickBot="1">
      <c r="A66" s="433" t="s">
        <v>378</v>
      </c>
      <c r="B66" s="288" t="s">
        <v>293</v>
      </c>
      <c r="C66" s="293">
        <f>SUM(C67:C69)</f>
        <v>0</v>
      </c>
    </row>
    <row r="67" spans="1:3" s="96" customFormat="1" ht="12" customHeight="1">
      <c r="A67" s="430" t="s">
        <v>321</v>
      </c>
      <c r="B67" s="411" t="s">
        <v>294</v>
      </c>
      <c r="C67" s="298"/>
    </row>
    <row r="68" spans="1:3" s="96" customFormat="1" ht="12" customHeight="1">
      <c r="A68" s="431" t="s">
        <v>330</v>
      </c>
      <c r="B68" s="412" t="s">
        <v>295</v>
      </c>
      <c r="C68" s="298"/>
    </row>
    <row r="69" spans="1:3" s="96" customFormat="1" ht="12" customHeight="1" thickBot="1">
      <c r="A69" s="432" t="s">
        <v>331</v>
      </c>
      <c r="B69" s="414" t="s">
        <v>444</v>
      </c>
      <c r="C69" s="298"/>
    </row>
    <row r="70" spans="1:3" s="96" customFormat="1" ht="12" customHeight="1" thickBot="1">
      <c r="A70" s="433" t="s">
        <v>297</v>
      </c>
      <c r="B70" s="288" t="s">
        <v>298</v>
      </c>
      <c r="C70" s="293">
        <f>SUM(C71:C74)</f>
        <v>0</v>
      </c>
    </row>
    <row r="71" spans="1:3" s="96" customFormat="1" ht="12" customHeight="1">
      <c r="A71" s="430" t="s">
        <v>140</v>
      </c>
      <c r="B71" s="411" t="s">
        <v>299</v>
      </c>
      <c r="C71" s="298"/>
    </row>
    <row r="72" spans="1:3" s="96" customFormat="1" ht="12" customHeight="1">
      <c r="A72" s="431" t="s">
        <v>141</v>
      </c>
      <c r="B72" s="412" t="s">
        <v>551</v>
      </c>
      <c r="C72" s="298"/>
    </row>
    <row r="73" spans="1:3" s="96" customFormat="1" ht="12" customHeight="1">
      <c r="A73" s="431" t="s">
        <v>322</v>
      </c>
      <c r="B73" s="412" t="s">
        <v>300</v>
      </c>
      <c r="C73" s="298"/>
    </row>
    <row r="74" spans="1:3" s="96" customFormat="1" ht="12" customHeight="1" thickBot="1">
      <c r="A74" s="432" t="s">
        <v>323</v>
      </c>
      <c r="B74" s="290" t="s">
        <v>552</v>
      </c>
      <c r="C74" s="298"/>
    </row>
    <row r="75" spans="1:3" s="96" customFormat="1" ht="12" customHeight="1" thickBot="1">
      <c r="A75" s="433" t="s">
        <v>301</v>
      </c>
      <c r="B75" s="288" t="s">
        <v>302</v>
      </c>
      <c r="C75" s="293">
        <f>SUM(C76:C77)</f>
        <v>95969904</v>
      </c>
    </row>
    <row r="76" spans="1:3" s="96" customFormat="1" ht="12" customHeight="1">
      <c r="A76" s="430" t="s">
        <v>324</v>
      </c>
      <c r="B76" s="411" t="s">
        <v>303</v>
      </c>
      <c r="C76" s="298">
        <v>95969904</v>
      </c>
    </row>
    <row r="77" spans="1:3" s="96" customFormat="1" ht="12" customHeight="1" thickBot="1">
      <c r="A77" s="432" t="s">
        <v>325</v>
      </c>
      <c r="B77" s="413" t="s">
        <v>304</v>
      </c>
      <c r="C77" s="298"/>
    </row>
    <row r="78" spans="1:3" s="95" customFormat="1" ht="12" customHeight="1" thickBot="1">
      <c r="A78" s="433" t="s">
        <v>305</v>
      </c>
      <c r="B78" s="288" t="s">
        <v>306</v>
      </c>
      <c r="C78" s="293">
        <f>SUM(C79:C81)</f>
        <v>0</v>
      </c>
    </row>
    <row r="79" spans="1:3" s="96" customFormat="1" ht="12" customHeight="1">
      <c r="A79" s="430" t="s">
        <v>326</v>
      </c>
      <c r="B79" s="411" t="s">
        <v>307</v>
      </c>
      <c r="C79" s="298"/>
    </row>
    <row r="80" spans="1:3" s="96" customFormat="1" ht="12" customHeight="1">
      <c r="A80" s="431" t="s">
        <v>327</v>
      </c>
      <c r="B80" s="412" t="s">
        <v>308</v>
      </c>
      <c r="C80" s="298"/>
    </row>
    <row r="81" spans="1:3" s="96" customFormat="1" ht="12" customHeight="1" thickBot="1">
      <c r="A81" s="432" t="s">
        <v>328</v>
      </c>
      <c r="B81" s="413" t="s">
        <v>553</v>
      </c>
      <c r="C81" s="298"/>
    </row>
    <row r="82" spans="1:3" s="96" customFormat="1" ht="12" customHeight="1" thickBot="1">
      <c r="A82" s="433" t="s">
        <v>309</v>
      </c>
      <c r="B82" s="288" t="s">
        <v>329</v>
      </c>
      <c r="C82" s="293">
        <f>SUM(C83:C86)</f>
        <v>0</v>
      </c>
    </row>
    <row r="83" spans="1:3" s="96" customFormat="1" ht="12" customHeight="1">
      <c r="A83" s="434" t="s">
        <v>310</v>
      </c>
      <c r="B83" s="411" t="s">
        <v>311</v>
      </c>
      <c r="C83" s="298"/>
    </row>
    <row r="84" spans="1:3" s="96" customFormat="1" ht="12" customHeight="1">
      <c r="A84" s="435" t="s">
        <v>312</v>
      </c>
      <c r="B84" s="412" t="s">
        <v>313</v>
      </c>
      <c r="C84" s="298"/>
    </row>
    <row r="85" spans="1:3" s="96" customFormat="1" ht="12" customHeight="1">
      <c r="A85" s="435" t="s">
        <v>314</v>
      </c>
      <c r="B85" s="412" t="s">
        <v>315</v>
      </c>
      <c r="C85" s="298"/>
    </row>
    <row r="86" spans="1:3" s="95" customFormat="1" ht="12" customHeight="1" thickBot="1">
      <c r="A86" s="436" t="s">
        <v>316</v>
      </c>
      <c r="B86" s="413" t="s">
        <v>317</v>
      </c>
      <c r="C86" s="298"/>
    </row>
    <row r="87" spans="1:3" s="95" customFormat="1" ht="12" customHeight="1" thickBot="1">
      <c r="A87" s="433" t="s">
        <v>318</v>
      </c>
      <c r="B87" s="288" t="s">
        <v>458</v>
      </c>
      <c r="C87" s="456"/>
    </row>
    <row r="88" spans="1:3" s="95" customFormat="1" ht="12" customHeight="1" thickBot="1">
      <c r="A88" s="433" t="s">
        <v>490</v>
      </c>
      <c r="B88" s="288" t="s">
        <v>319</v>
      </c>
      <c r="C88" s="456"/>
    </row>
    <row r="89" spans="1:3" s="95" customFormat="1" ht="12" customHeight="1" thickBot="1">
      <c r="A89" s="433" t="s">
        <v>491</v>
      </c>
      <c r="B89" s="418" t="s">
        <v>461</v>
      </c>
      <c r="C89" s="299">
        <f>+C66+C70+C75+C78+C82+C88+C87</f>
        <v>95969904</v>
      </c>
    </row>
    <row r="90" spans="1:3" s="95" customFormat="1" ht="12" customHeight="1" thickBot="1">
      <c r="A90" s="437" t="s">
        <v>492</v>
      </c>
      <c r="B90" s="419" t="s">
        <v>493</v>
      </c>
      <c r="C90" s="299">
        <f>+C65+C89</f>
        <v>494766936</v>
      </c>
    </row>
    <row r="91" spans="1:3" s="96" customFormat="1" ht="15" customHeight="1" thickBot="1">
      <c r="A91" s="233"/>
      <c r="B91" s="234"/>
      <c r="C91" s="358"/>
    </row>
    <row r="92" spans="1:3" s="68" customFormat="1" ht="16.5" customHeight="1" thickBot="1">
      <c r="A92" s="237"/>
      <c r="B92" s="238" t="s">
        <v>55</v>
      </c>
      <c r="C92" s="360"/>
    </row>
    <row r="93" spans="1:3" s="97" customFormat="1" ht="12" customHeight="1" thickBot="1">
      <c r="A93" s="404" t="s">
        <v>16</v>
      </c>
      <c r="B93" s="28" t="s">
        <v>497</v>
      </c>
      <c r="C93" s="292">
        <f>+C94+C95+C96+C97+C98+C111</f>
        <v>143655135</v>
      </c>
    </row>
    <row r="94" spans="1:3" ht="12" customHeight="1">
      <c r="A94" s="438" t="s">
        <v>96</v>
      </c>
      <c r="B94" s="10" t="s">
        <v>47</v>
      </c>
      <c r="C94" s="294">
        <v>54605171</v>
      </c>
    </row>
    <row r="95" spans="1:3" ht="12" customHeight="1">
      <c r="A95" s="431" t="s">
        <v>97</v>
      </c>
      <c r="B95" s="8" t="s">
        <v>167</v>
      </c>
      <c r="C95" s="295">
        <v>9733248</v>
      </c>
    </row>
    <row r="96" spans="1:3" ht="12" customHeight="1">
      <c r="A96" s="431" t="s">
        <v>98</v>
      </c>
      <c r="B96" s="8" t="s">
        <v>132</v>
      </c>
      <c r="C96" s="297">
        <v>58852148</v>
      </c>
    </row>
    <row r="97" spans="1:3" ht="12" customHeight="1">
      <c r="A97" s="431" t="s">
        <v>99</v>
      </c>
      <c r="B97" s="11" t="s">
        <v>168</v>
      </c>
      <c r="C97" s="297">
        <v>2313000</v>
      </c>
    </row>
    <row r="98" spans="1:3" ht="12" customHeight="1">
      <c r="A98" s="431" t="s">
        <v>110</v>
      </c>
      <c r="B98" s="19" t="s">
        <v>169</v>
      </c>
      <c r="C98" s="297">
        <f>C105+C110</f>
        <v>9841320</v>
      </c>
    </row>
    <row r="99" spans="1:3" ht="12" customHeight="1">
      <c r="A99" s="431" t="s">
        <v>100</v>
      </c>
      <c r="B99" s="8" t="s">
        <v>494</v>
      </c>
      <c r="C99" s="297"/>
    </row>
    <row r="100" spans="1:3" ht="12" customHeight="1">
      <c r="A100" s="431" t="s">
        <v>101</v>
      </c>
      <c r="B100" s="140" t="s">
        <v>424</v>
      </c>
      <c r="C100" s="297"/>
    </row>
    <row r="101" spans="1:3" ht="12" customHeight="1">
      <c r="A101" s="431" t="s">
        <v>111</v>
      </c>
      <c r="B101" s="140" t="s">
        <v>423</v>
      </c>
      <c r="C101" s="297"/>
    </row>
    <row r="102" spans="1:3" ht="12" customHeight="1">
      <c r="A102" s="431" t="s">
        <v>112</v>
      </c>
      <c r="B102" s="140" t="s">
        <v>335</v>
      </c>
      <c r="C102" s="297"/>
    </row>
    <row r="103" spans="1:3" ht="12" customHeight="1">
      <c r="A103" s="431" t="s">
        <v>113</v>
      </c>
      <c r="B103" s="141" t="s">
        <v>336</v>
      </c>
      <c r="C103" s="297"/>
    </row>
    <row r="104" spans="1:3" ht="12" customHeight="1">
      <c r="A104" s="431" t="s">
        <v>114</v>
      </c>
      <c r="B104" s="141" t="s">
        <v>337</v>
      </c>
      <c r="C104" s="297"/>
    </row>
    <row r="105" spans="1:3" ht="12" customHeight="1">
      <c r="A105" s="431" t="s">
        <v>116</v>
      </c>
      <c r="B105" s="140" t="s">
        <v>338</v>
      </c>
      <c r="C105" s="297">
        <v>2263320</v>
      </c>
    </row>
    <row r="106" spans="1:3" ht="12" customHeight="1">
      <c r="A106" s="431" t="s">
        <v>170</v>
      </c>
      <c r="B106" s="140" t="s">
        <v>339</v>
      </c>
      <c r="C106" s="297"/>
    </row>
    <row r="107" spans="1:3" ht="12" customHeight="1">
      <c r="A107" s="431" t="s">
        <v>333</v>
      </c>
      <c r="B107" s="141" t="s">
        <v>340</v>
      </c>
      <c r="C107" s="297"/>
    </row>
    <row r="108" spans="1:3" ht="12" customHeight="1">
      <c r="A108" s="439" t="s">
        <v>334</v>
      </c>
      <c r="B108" s="142" t="s">
        <v>341</v>
      </c>
      <c r="C108" s="297"/>
    </row>
    <row r="109" spans="1:3" ht="12" customHeight="1">
      <c r="A109" s="431" t="s">
        <v>421</v>
      </c>
      <c r="B109" s="142" t="s">
        <v>342</v>
      </c>
      <c r="C109" s="297"/>
    </row>
    <row r="110" spans="1:3" ht="12" customHeight="1">
      <c r="A110" s="431" t="s">
        <v>422</v>
      </c>
      <c r="B110" s="141" t="s">
        <v>343</v>
      </c>
      <c r="C110" s="295">
        <v>7578000</v>
      </c>
    </row>
    <row r="111" spans="1:3" ht="12" customHeight="1">
      <c r="A111" s="431" t="s">
        <v>426</v>
      </c>
      <c r="B111" s="11" t="s">
        <v>48</v>
      </c>
      <c r="C111" s="295">
        <f>C112+C113</f>
        <v>8310248</v>
      </c>
    </row>
    <row r="112" spans="1:3" ht="12" customHeight="1">
      <c r="A112" s="432" t="s">
        <v>427</v>
      </c>
      <c r="B112" s="8" t="s">
        <v>495</v>
      </c>
      <c r="C112" s="297">
        <v>3544656</v>
      </c>
    </row>
    <row r="113" spans="1:3" ht="12" customHeight="1" thickBot="1">
      <c r="A113" s="440" t="s">
        <v>428</v>
      </c>
      <c r="B113" s="143" t="s">
        <v>496</v>
      </c>
      <c r="C113" s="301">
        <v>4765592</v>
      </c>
    </row>
    <row r="114" spans="1:3" ht="12" customHeight="1" thickBot="1">
      <c r="A114" s="32" t="s">
        <v>17</v>
      </c>
      <c r="B114" s="27" t="s">
        <v>344</v>
      </c>
      <c r="C114" s="293">
        <f>+C115+C117+C119</f>
        <v>246627722</v>
      </c>
    </row>
    <row r="115" spans="1:3" ht="12" customHeight="1">
      <c r="A115" s="430" t="s">
        <v>102</v>
      </c>
      <c r="B115" s="8" t="s">
        <v>214</v>
      </c>
      <c r="C115" s="296">
        <v>134814232</v>
      </c>
    </row>
    <row r="116" spans="1:3" ht="12" customHeight="1">
      <c r="A116" s="430" t="s">
        <v>103</v>
      </c>
      <c r="B116" s="12" t="s">
        <v>348</v>
      </c>
      <c r="C116" s="296">
        <v>127593862</v>
      </c>
    </row>
    <row r="117" spans="1:3" ht="12" customHeight="1">
      <c r="A117" s="430" t="s">
        <v>104</v>
      </c>
      <c r="B117" s="12" t="s">
        <v>171</v>
      </c>
      <c r="C117" s="295">
        <v>111407890</v>
      </c>
    </row>
    <row r="118" spans="1:3" ht="12" customHeight="1">
      <c r="A118" s="430" t="s">
        <v>105</v>
      </c>
      <c r="B118" s="12" t="s">
        <v>349</v>
      </c>
      <c r="C118" s="261">
        <v>40510079</v>
      </c>
    </row>
    <row r="119" spans="1:3" ht="12" customHeight="1">
      <c r="A119" s="430" t="s">
        <v>106</v>
      </c>
      <c r="B119" s="290" t="s">
        <v>216</v>
      </c>
      <c r="C119" s="261">
        <f>C122+C123</f>
        <v>405600</v>
      </c>
    </row>
    <row r="120" spans="1:3" ht="12" customHeight="1">
      <c r="A120" s="430" t="s">
        <v>115</v>
      </c>
      <c r="B120" s="289" t="s">
        <v>412</v>
      </c>
      <c r="C120" s="261"/>
    </row>
    <row r="121" spans="1:3" ht="12" customHeight="1">
      <c r="A121" s="430" t="s">
        <v>117</v>
      </c>
      <c r="B121" s="407" t="s">
        <v>354</v>
      </c>
      <c r="C121" s="261"/>
    </row>
    <row r="122" spans="1:3" ht="12" customHeight="1">
      <c r="A122" s="430" t="s">
        <v>172</v>
      </c>
      <c r="B122" s="141" t="s">
        <v>337</v>
      </c>
      <c r="C122" s="261">
        <v>355600</v>
      </c>
    </row>
    <row r="123" spans="1:3" ht="12" customHeight="1">
      <c r="A123" s="430" t="s">
        <v>173</v>
      </c>
      <c r="B123" s="141" t="s">
        <v>353</v>
      </c>
      <c r="C123" s="261">
        <v>50000</v>
      </c>
    </row>
    <row r="124" spans="1:3" ht="12" customHeight="1">
      <c r="A124" s="430" t="s">
        <v>174</v>
      </c>
      <c r="B124" s="141" t="s">
        <v>352</v>
      </c>
      <c r="C124" s="261"/>
    </row>
    <row r="125" spans="1:3" ht="12" customHeight="1">
      <c r="A125" s="430" t="s">
        <v>345</v>
      </c>
      <c r="B125" s="141" t="s">
        <v>340</v>
      </c>
      <c r="C125" s="261"/>
    </row>
    <row r="126" spans="1:3" ht="12" customHeight="1">
      <c r="A126" s="430" t="s">
        <v>346</v>
      </c>
      <c r="B126" s="141" t="s">
        <v>351</v>
      </c>
      <c r="C126" s="261"/>
    </row>
    <row r="127" spans="1:3" ht="12" customHeight="1" thickBot="1">
      <c r="A127" s="439" t="s">
        <v>347</v>
      </c>
      <c r="B127" s="141" t="s">
        <v>350</v>
      </c>
      <c r="C127" s="263"/>
    </row>
    <row r="128" spans="1:3" ht="12" customHeight="1" thickBot="1">
      <c r="A128" s="32" t="s">
        <v>18</v>
      </c>
      <c r="B128" s="123" t="s">
        <v>431</v>
      </c>
      <c r="C128" s="293">
        <f>+C93+C114</f>
        <v>390282857</v>
      </c>
    </row>
    <row r="129" spans="1:3" ht="12" customHeight="1" thickBot="1">
      <c r="A129" s="32" t="s">
        <v>19</v>
      </c>
      <c r="B129" s="123" t="s">
        <v>432</v>
      </c>
      <c r="C129" s="293">
        <f>+C130+C131+C132</f>
        <v>0</v>
      </c>
    </row>
    <row r="130" spans="1:3" s="97" customFormat="1" ht="12" customHeight="1">
      <c r="A130" s="430" t="s">
        <v>252</v>
      </c>
      <c r="B130" s="9" t="s">
        <v>500</v>
      </c>
      <c r="C130" s="261"/>
    </row>
    <row r="131" spans="1:3" ht="12" customHeight="1">
      <c r="A131" s="430" t="s">
        <v>253</v>
      </c>
      <c r="B131" s="9" t="s">
        <v>440</v>
      </c>
      <c r="C131" s="261"/>
    </row>
    <row r="132" spans="1:3" ht="12" customHeight="1" thickBot="1">
      <c r="A132" s="439" t="s">
        <v>254</v>
      </c>
      <c r="B132" s="7" t="s">
        <v>499</v>
      </c>
      <c r="C132" s="261"/>
    </row>
    <row r="133" spans="1:3" ht="12" customHeight="1" thickBot="1">
      <c r="A133" s="32" t="s">
        <v>20</v>
      </c>
      <c r="B133" s="123" t="s">
        <v>433</v>
      </c>
      <c r="C133" s="293">
        <f>+C134+C135+C136+C137+C138+C139</f>
        <v>0</v>
      </c>
    </row>
    <row r="134" spans="1:3" ht="12" customHeight="1">
      <c r="A134" s="430" t="s">
        <v>89</v>
      </c>
      <c r="B134" s="9" t="s">
        <v>442</v>
      </c>
      <c r="C134" s="261"/>
    </row>
    <row r="135" spans="1:3" ht="12" customHeight="1">
      <c r="A135" s="430" t="s">
        <v>90</v>
      </c>
      <c r="B135" s="9" t="s">
        <v>434</v>
      </c>
      <c r="C135" s="261"/>
    </row>
    <row r="136" spans="1:3" ht="12" customHeight="1">
      <c r="A136" s="430" t="s">
        <v>91</v>
      </c>
      <c r="B136" s="9" t="s">
        <v>435</v>
      </c>
      <c r="C136" s="261"/>
    </row>
    <row r="137" spans="1:3" ht="12" customHeight="1">
      <c r="A137" s="430" t="s">
        <v>159</v>
      </c>
      <c r="B137" s="9" t="s">
        <v>498</v>
      </c>
      <c r="C137" s="261"/>
    </row>
    <row r="138" spans="1:3" ht="12" customHeight="1">
      <c r="A138" s="430" t="s">
        <v>160</v>
      </c>
      <c r="B138" s="9" t="s">
        <v>437</v>
      </c>
      <c r="C138" s="261"/>
    </row>
    <row r="139" spans="1:3" s="97" customFormat="1" ht="12" customHeight="1" thickBot="1">
      <c r="A139" s="439" t="s">
        <v>161</v>
      </c>
      <c r="B139" s="7" t="s">
        <v>438</v>
      </c>
      <c r="C139" s="261"/>
    </row>
    <row r="140" spans="1:11" ht="12" customHeight="1" thickBot="1">
      <c r="A140" s="32" t="s">
        <v>21</v>
      </c>
      <c r="B140" s="123" t="s">
        <v>522</v>
      </c>
      <c r="C140" s="299">
        <f>+C141+C142+C144+C145+C143</f>
        <v>104484079</v>
      </c>
      <c r="K140" s="244"/>
    </row>
    <row r="141" spans="1:3" ht="12.75">
      <c r="A141" s="430" t="s">
        <v>92</v>
      </c>
      <c r="B141" s="9" t="s">
        <v>355</v>
      </c>
      <c r="C141" s="261"/>
    </row>
    <row r="142" spans="1:3" ht="12" customHeight="1">
      <c r="A142" s="430" t="s">
        <v>93</v>
      </c>
      <c r="B142" s="9" t="s">
        <v>356</v>
      </c>
      <c r="C142" s="261">
        <v>5049769</v>
      </c>
    </row>
    <row r="143" spans="1:3" ht="12" customHeight="1">
      <c r="A143" s="430" t="s">
        <v>272</v>
      </c>
      <c r="B143" s="9" t="s">
        <v>521</v>
      </c>
      <c r="C143" s="261">
        <v>99434310</v>
      </c>
    </row>
    <row r="144" spans="1:3" s="97" customFormat="1" ht="12" customHeight="1">
      <c r="A144" s="430" t="s">
        <v>273</v>
      </c>
      <c r="B144" s="9" t="s">
        <v>447</v>
      </c>
      <c r="C144" s="261"/>
    </row>
    <row r="145" spans="1:3" s="97" customFormat="1" ht="12" customHeight="1" thickBot="1">
      <c r="A145" s="439" t="s">
        <v>274</v>
      </c>
      <c r="B145" s="7" t="s">
        <v>374</v>
      </c>
      <c r="C145" s="261"/>
    </row>
    <row r="146" spans="1:3" s="97" customFormat="1" ht="12" customHeight="1" thickBot="1">
      <c r="A146" s="32" t="s">
        <v>22</v>
      </c>
      <c r="B146" s="123" t="s">
        <v>448</v>
      </c>
      <c r="C146" s="302">
        <f>+C147+C148+C149+C150+C151</f>
        <v>0</v>
      </c>
    </row>
    <row r="147" spans="1:3" s="97" customFormat="1" ht="12" customHeight="1">
      <c r="A147" s="430" t="s">
        <v>94</v>
      </c>
      <c r="B147" s="9" t="s">
        <v>443</v>
      </c>
      <c r="C147" s="261"/>
    </row>
    <row r="148" spans="1:3" s="97" customFormat="1" ht="12" customHeight="1">
      <c r="A148" s="430" t="s">
        <v>95</v>
      </c>
      <c r="B148" s="9" t="s">
        <v>450</v>
      </c>
      <c r="C148" s="261"/>
    </row>
    <row r="149" spans="1:3" s="97" customFormat="1" ht="12" customHeight="1">
      <c r="A149" s="430" t="s">
        <v>284</v>
      </c>
      <c r="B149" s="9" t="s">
        <v>445</v>
      </c>
      <c r="C149" s="261"/>
    </row>
    <row r="150" spans="1:3" s="97" customFormat="1" ht="12" customHeight="1">
      <c r="A150" s="430" t="s">
        <v>285</v>
      </c>
      <c r="B150" s="9" t="s">
        <v>501</v>
      </c>
      <c r="C150" s="261"/>
    </row>
    <row r="151" spans="1:3" ht="12.75" customHeight="1" thickBot="1">
      <c r="A151" s="439" t="s">
        <v>449</v>
      </c>
      <c r="B151" s="7" t="s">
        <v>452</v>
      </c>
      <c r="C151" s="263"/>
    </row>
    <row r="152" spans="1:3" ht="12.75" customHeight="1" thickBot="1">
      <c r="A152" s="484" t="s">
        <v>23</v>
      </c>
      <c r="B152" s="123" t="s">
        <v>453</v>
      </c>
      <c r="C152" s="302"/>
    </row>
    <row r="153" spans="1:3" ht="12.75" customHeight="1" thickBot="1">
      <c r="A153" s="484" t="s">
        <v>24</v>
      </c>
      <c r="B153" s="123" t="s">
        <v>454</v>
      </c>
      <c r="C153" s="302"/>
    </row>
    <row r="154" spans="1:3" ht="12" customHeight="1" thickBot="1">
      <c r="A154" s="32" t="s">
        <v>25</v>
      </c>
      <c r="B154" s="123" t="s">
        <v>456</v>
      </c>
      <c r="C154" s="421">
        <f>+C129+C133+C140+C146+C152+C153</f>
        <v>104484079</v>
      </c>
    </row>
    <row r="155" spans="1:3" ht="15" customHeight="1" thickBot="1">
      <c r="A155" s="441" t="s">
        <v>26</v>
      </c>
      <c r="B155" s="376" t="s">
        <v>455</v>
      </c>
      <c r="C155" s="421">
        <f>+C128+C154</f>
        <v>494766936</v>
      </c>
    </row>
    <row r="156" spans="1:3" ht="13.5" thickBot="1">
      <c r="A156" s="384"/>
      <c r="B156" s="385"/>
      <c r="C156" s="614">
        <f>C90-C155</f>
        <v>0</v>
      </c>
    </row>
    <row r="157" spans="1:3" ht="15" customHeight="1" thickBot="1">
      <c r="A157" s="242" t="s">
        <v>502</v>
      </c>
      <c r="B157" s="243"/>
      <c r="C157" s="120">
        <v>12</v>
      </c>
    </row>
    <row r="158" spans="1:3" ht="14.25" customHeight="1" thickBot="1">
      <c r="A158" s="242" t="s">
        <v>190</v>
      </c>
      <c r="B158" s="243"/>
      <c r="C158" s="120">
        <v>8</v>
      </c>
    </row>
    <row r="159" spans="1:3" ht="12.75">
      <c r="A159" s="611"/>
      <c r="B159" s="612"/>
      <c r="C159" s="669"/>
    </row>
    <row r="160" spans="1:2" ht="12.75">
      <c r="A160" s="611"/>
      <c r="B160" s="612"/>
    </row>
    <row r="161" spans="1:3" ht="12.75">
      <c r="A161" s="611"/>
      <c r="B161" s="612"/>
      <c r="C161" s="613"/>
    </row>
    <row r="162" spans="1:3" ht="12.75">
      <c r="A162" s="611"/>
      <c r="B162" s="612"/>
      <c r="C162" s="613"/>
    </row>
    <row r="163" spans="1:3" ht="12.75">
      <c r="A163" s="611"/>
      <c r="B163" s="612"/>
      <c r="C163" s="613"/>
    </row>
    <row r="164" spans="1:3" ht="12.75">
      <c r="A164" s="611"/>
      <c r="B164" s="612"/>
      <c r="C164" s="613"/>
    </row>
    <row r="165" spans="1:3" ht="12.75">
      <c r="A165" s="611"/>
      <c r="B165" s="612"/>
      <c r="C165" s="613"/>
    </row>
    <row r="166" spans="1:3" ht="12.75">
      <c r="A166" s="611"/>
      <c r="B166" s="612"/>
      <c r="C166" s="613"/>
    </row>
    <row r="167" spans="1:3" ht="12.75">
      <c r="A167" s="611"/>
      <c r="B167" s="612"/>
      <c r="C167" s="613"/>
    </row>
    <row r="168" spans="1:3" ht="12.75">
      <c r="A168" s="611"/>
      <c r="B168" s="612"/>
      <c r="C168" s="613"/>
    </row>
    <row r="169" spans="1:3" ht="12.75">
      <c r="A169" s="611"/>
      <c r="B169" s="612"/>
      <c r="C169" s="613"/>
    </row>
    <row r="170" spans="1:3" ht="12.75">
      <c r="A170" s="611"/>
      <c r="B170" s="612"/>
      <c r="C170" s="613"/>
    </row>
    <row r="171" spans="1:3" ht="12.75">
      <c r="A171" s="611"/>
      <c r="B171" s="612"/>
      <c r="C171" s="613"/>
    </row>
    <row r="172" spans="1:3" ht="12.75">
      <c r="A172" s="611"/>
      <c r="B172" s="612"/>
      <c r="C172" s="613"/>
    </row>
    <row r="173" spans="1:3" ht="12.75">
      <c r="A173" s="611"/>
      <c r="B173" s="612"/>
      <c r="C173" s="613"/>
    </row>
    <row r="174" spans="1:3" ht="12.75">
      <c r="A174" s="611"/>
      <c r="B174" s="612"/>
      <c r="C174" s="613"/>
    </row>
    <row r="175" spans="1:3" ht="12.75">
      <c r="A175" s="611"/>
      <c r="B175" s="612"/>
      <c r="C175" s="613"/>
    </row>
    <row r="176" spans="1:3" ht="12.75">
      <c r="A176" s="611"/>
      <c r="B176" s="612"/>
      <c r="C176" s="613"/>
    </row>
    <row r="177" spans="1:3" ht="12.75">
      <c r="A177" s="611"/>
      <c r="B177" s="612"/>
      <c r="C177" s="613"/>
    </row>
    <row r="178" spans="1:3" ht="12.75">
      <c r="A178" s="611"/>
      <c r="B178" s="612"/>
      <c r="C178" s="613"/>
    </row>
    <row r="179" spans="1:3" ht="12.75">
      <c r="A179" s="611"/>
      <c r="B179" s="612"/>
      <c r="C179" s="61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zoomScale="120" zoomScaleNormal="120" zoomScaleSheetLayoutView="85" workbookViewId="0" topLeftCell="A89">
      <selection activeCell="C149" sqref="C149"/>
    </sheetView>
  </sheetViews>
  <sheetFormatPr defaultColWidth="9.00390625" defaultRowHeight="12.75"/>
  <cols>
    <col min="1" max="1" width="19.50390625" style="386" customWidth="1"/>
    <col min="2" max="2" width="72.00390625" style="387" customWidth="1"/>
    <col min="3" max="3" width="25.00390625" style="388" customWidth="1"/>
    <col min="4" max="16384" width="9.375" style="3" customWidth="1"/>
  </cols>
  <sheetData>
    <row r="1" spans="1:3" s="2" customFormat="1" ht="16.5" customHeight="1" thickBot="1">
      <c r="A1" s="592"/>
      <c r="B1" s="593"/>
      <c r="C1" s="587" t="str">
        <f>CONCATENATE("9.1.1. melléklet ",ALAPADATOK!A7," ",ALAPADATOK!B7," ",ALAPADATOK!C7," ",ALAPADATOK!D7," ",ALAPADATOK!E7," ",ALAPADATOK!F7," ",ALAPADATOK!G7," ",ALAPADATOK!H7)</f>
        <v>9.1.1. melléklet a 3 / 2019. ( II.15. ) önkormányzati rendelethez</v>
      </c>
    </row>
    <row r="2" spans="1:3" s="93" customFormat="1" ht="21" customHeight="1">
      <c r="A2" s="594" t="s">
        <v>59</v>
      </c>
      <c r="B2" s="595" t="str">
        <f>CONCATENATE(ALAPADATOK!A3)</f>
        <v>MURAKERESZTÚR KÖZSÉG ÖNKORMÁNYZATA</v>
      </c>
      <c r="C2" s="596" t="s">
        <v>52</v>
      </c>
    </row>
    <row r="3" spans="1:3" s="93" customFormat="1" ht="16.5" thickBot="1">
      <c r="A3" s="597" t="s">
        <v>187</v>
      </c>
      <c r="B3" s="598" t="s">
        <v>413</v>
      </c>
      <c r="C3" s="599" t="s">
        <v>57</v>
      </c>
    </row>
    <row r="4" spans="1:3" s="94" customFormat="1" ht="15.75" customHeight="1" thickBot="1">
      <c r="A4" s="600"/>
      <c r="B4" s="600"/>
      <c r="C4" s="601" t="str">
        <f>'KV_9.1.sz.mell'!C4</f>
        <v>Forintban!</v>
      </c>
    </row>
    <row r="5" spans="1:3" ht="13.5" thickBot="1">
      <c r="A5" s="602" t="s">
        <v>189</v>
      </c>
      <c r="B5" s="603" t="s">
        <v>544</v>
      </c>
      <c r="C5" s="604" t="s">
        <v>53</v>
      </c>
    </row>
    <row r="6" spans="1:3" s="68" customFormat="1" ht="12.75" customHeight="1" thickBot="1">
      <c r="A6" s="605"/>
      <c r="B6" s="606" t="s">
        <v>476</v>
      </c>
      <c r="C6" s="607" t="s">
        <v>477</v>
      </c>
    </row>
    <row r="7" spans="1:3" s="68" customFormat="1" ht="15.75" customHeight="1" thickBot="1">
      <c r="A7" s="227"/>
      <c r="B7" s="228" t="s">
        <v>54</v>
      </c>
      <c r="C7" s="353"/>
    </row>
    <row r="8" spans="1:3" s="68" customFormat="1" ht="12" customHeight="1" thickBot="1">
      <c r="A8" s="32" t="s">
        <v>16</v>
      </c>
      <c r="B8" s="21" t="s">
        <v>236</v>
      </c>
      <c r="C8" s="293">
        <f>+C9+C10+C11+C12+C13+C14</f>
        <v>135728259</v>
      </c>
    </row>
    <row r="9" spans="1:3" s="95" customFormat="1" ht="12" customHeight="1">
      <c r="A9" s="430" t="s">
        <v>96</v>
      </c>
      <c r="B9" s="411" t="s">
        <v>237</v>
      </c>
      <c r="C9" s="296">
        <v>65126950</v>
      </c>
    </row>
    <row r="10" spans="1:3" s="96" customFormat="1" ht="12" customHeight="1">
      <c r="A10" s="431" t="s">
        <v>97</v>
      </c>
      <c r="B10" s="412" t="s">
        <v>238</v>
      </c>
      <c r="C10" s="295">
        <v>29291167</v>
      </c>
    </row>
    <row r="11" spans="1:3" s="96" customFormat="1" ht="12" customHeight="1">
      <c r="A11" s="431" t="s">
        <v>98</v>
      </c>
      <c r="B11" s="412" t="s">
        <v>531</v>
      </c>
      <c r="C11" s="295">
        <v>39257982</v>
      </c>
    </row>
    <row r="12" spans="1:3" s="96" customFormat="1" ht="12" customHeight="1">
      <c r="A12" s="431" t="s">
        <v>99</v>
      </c>
      <c r="B12" s="412" t="s">
        <v>240</v>
      </c>
      <c r="C12" s="295">
        <v>2052160</v>
      </c>
    </row>
    <row r="13" spans="1:3" s="96" customFormat="1" ht="12" customHeight="1">
      <c r="A13" s="431" t="s">
        <v>139</v>
      </c>
      <c r="B13" s="412" t="s">
        <v>489</v>
      </c>
      <c r="C13" s="295"/>
    </row>
    <row r="14" spans="1:3" s="95" customFormat="1" ht="12" customHeight="1" thickBot="1">
      <c r="A14" s="432" t="s">
        <v>100</v>
      </c>
      <c r="B14" s="413" t="s">
        <v>416</v>
      </c>
      <c r="C14" s="295"/>
    </row>
    <row r="15" spans="1:3" s="95" customFormat="1" ht="12" customHeight="1" thickBot="1">
      <c r="A15" s="32" t="s">
        <v>17</v>
      </c>
      <c r="B15" s="288" t="s">
        <v>241</v>
      </c>
      <c r="C15" s="293">
        <f>+C16+C17+C18+C19+C20</f>
        <v>25254961</v>
      </c>
    </row>
    <row r="16" spans="1:3" s="95" customFormat="1" ht="12" customHeight="1">
      <c r="A16" s="430" t="s">
        <v>102</v>
      </c>
      <c r="B16" s="411" t="s">
        <v>242</v>
      </c>
      <c r="C16" s="296"/>
    </row>
    <row r="17" spans="1:3" s="95" customFormat="1" ht="12" customHeight="1">
      <c r="A17" s="431" t="s">
        <v>103</v>
      </c>
      <c r="B17" s="412" t="s">
        <v>243</v>
      </c>
      <c r="C17" s="295"/>
    </row>
    <row r="18" spans="1:3" s="95" customFormat="1" ht="12" customHeight="1">
      <c r="A18" s="431" t="s">
        <v>104</v>
      </c>
      <c r="B18" s="412" t="s">
        <v>406</v>
      </c>
      <c r="C18" s="295"/>
    </row>
    <row r="19" spans="1:3" s="95" customFormat="1" ht="12" customHeight="1">
      <c r="A19" s="431" t="s">
        <v>105</v>
      </c>
      <c r="B19" s="412" t="s">
        <v>407</v>
      </c>
      <c r="C19" s="295"/>
    </row>
    <row r="20" spans="1:3" s="95" customFormat="1" ht="12" customHeight="1">
      <c r="A20" s="431" t="s">
        <v>106</v>
      </c>
      <c r="B20" s="412" t="s">
        <v>244</v>
      </c>
      <c r="C20" s="295">
        <v>25254961</v>
      </c>
    </row>
    <row r="21" spans="1:3" s="96" customFormat="1" ht="12" customHeight="1" thickBot="1">
      <c r="A21" s="432" t="s">
        <v>115</v>
      </c>
      <c r="B21" s="413" t="s">
        <v>245</v>
      </c>
      <c r="C21" s="297"/>
    </row>
    <row r="22" spans="1:3" s="96" customFormat="1" ht="12" customHeight="1" thickBot="1">
      <c r="A22" s="32" t="s">
        <v>18</v>
      </c>
      <c r="B22" s="21" t="s">
        <v>246</v>
      </c>
      <c r="C22" s="293">
        <f>+C23+C24+C25+C26+C27</f>
        <v>179629826</v>
      </c>
    </row>
    <row r="23" spans="1:3" s="96" customFormat="1" ht="12" customHeight="1">
      <c r="A23" s="430" t="s">
        <v>85</v>
      </c>
      <c r="B23" s="411" t="s">
        <v>247</v>
      </c>
      <c r="C23" s="296"/>
    </row>
    <row r="24" spans="1:3" s="95" customFormat="1" ht="12" customHeight="1">
      <c r="A24" s="431" t="s">
        <v>86</v>
      </c>
      <c r="B24" s="412" t="s">
        <v>248</v>
      </c>
      <c r="C24" s="295"/>
    </row>
    <row r="25" spans="1:3" s="96" customFormat="1" ht="12" customHeight="1">
      <c r="A25" s="431" t="s">
        <v>87</v>
      </c>
      <c r="B25" s="412" t="s">
        <v>408</v>
      </c>
      <c r="C25" s="295"/>
    </row>
    <row r="26" spans="1:3" s="96" customFormat="1" ht="12" customHeight="1">
      <c r="A26" s="431" t="s">
        <v>88</v>
      </c>
      <c r="B26" s="412" t="s">
        <v>409</v>
      </c>
      <c r="C26" s="295"/>
    </row>
    <row r="27" spans="1:3" s="96" customFormat="1" ht="12" customHeight="1">
      <c r="A27" s="431" t="s">
        <v>155</v>
      </c>
      <c r="B27" s="412" t="s">
        <v>249</v>
      </c>
      <c r="C27" s="295">
        <v>179629826</v>
      </c>
    </row>
    <row r="28" spans="1:3" s="96" customFormat="1" ht="12" customHeight="1" thickBot="1">
      <c r="A28" s="432" t="s">
        <v>156</v>
      </c>
      <c r="B28" s="413" t="s">
        <v>250</v>
      </c>
      <c r="C28" s="548">
        <v>179629826</v>
      </c>
    </row>
    <row r="29" spans="1:3" s="96" customFormat="1" ht="12" customHeight="1" thickBot="1">
      <c r="A29" s="32" t="s">
        <v>157</v>
      </c>
      <c r="B29" s="21" t="s">
        <v>541</v>
      </c>
      <c r="C29" s="299">
        <f>+C31+C34+C35+C36+C32</f>
        <v>35070000</v>
      </c>
    </row>
    <row r="30" spans="1:3" s="96" customFormat="1" ht="12" customHeight="1">
      <c r="A30" s="430" t="s">
        <v>252</v>
      </c>
      <c r="B30" s="411" t="s">
        <v>536</v>
      </c>
      <c r="C30" s="406"/>
    </row>
    <row r="31" spans="1:3" s="96" customFormat="1" ht="12" customHeight="1">
      <c r="A31" s="431" t="s">
        <v>253</v>
      </c>
      <c r="B31" s="412" t="s">
        <v>639</v>
      </c>
      <c r="C31" s="295">
        <v>8000000</v>
      </c>
    </row>
    <row r="32" spans="1:3" s="96" customFormat="1" ht="12" customHeight="1">
      <c r="A32" s="431" t="s">
        <v>254</v>
      </c>
      <c r="B32" s="412" t="s">
        <v>538</v>
      </c>
      <c r="C32" s="295">
        <v>22600000</v>
      </c>
    </row>
    <row r="33" spans="1:3" s="96" customFormat="1" ht="12" customHeight="1">
      <c r="A33" s="431" t="s">
        <v>255</v>
      </c>
      <c r="B33" s="412" t="s">
        <v>539</v>
      </c>
      <c r="C33" s="295"/>
    </row>
    <row r="34" spans="1:3" s="96" customFormat="1" ht="12" customHeight="1">
      <c r="A34" s="431" t="s">
        <v>533</v>
      </c>
      <c r="B34" s="412" t="s">
        <v>256</v>
      </c>
      <c r="C34" s="295">
        <v>3900000</v>
      </c>
    </row>
    <row r="35" spans="1:3" s="96" customFormat="1" ht="12" customHeight="1">
      <c r="A35" s="431" t="s">
        <v>534</v>
      </c>
      <c r="B35" s="412" t="s">
        <v>257</v>
      </c>
      <c r="C35" s="295"/>
    </row>
    <row r="36" spans="1:3" s="96" customFormat="1" ht="12" customHeight="1" thickBot="1">
      <c r="A36" s="432" t="s">
        <v>535</v>
      </c>
      <c r="B36" s="509" t="s">
        <v>258</v>
      </c>
      <c r="C36" s="297">
        <v>570000</v>
      </c>
    </row>
    <row r="37" spans="1:3" s="96" customFormat="1" ht="12" customHeight="1" thickBot="1">
      <c r="A37" s="32" t="s">
        <v>20</v>
      </c>
      <c r="B37" s="21" t="s">
        <v>417</v>
      </c>
      <c r="C37" s="293">
        <f>SUM(C38:C48)</f>
        <v>19123986</v>
      </c>
    </row>
    <row r="38" spans="1:3" s="96" customFormat="1" ht="12" customHeight="1">
      <c r="A38" s="430" t="s">
        <v>89</v>
      </c>
      <c r="B38" s="411" t="s">
        <v>261</v>
      </c>
      <c r="C38" s="296"/>
    </row>
    <row r="39" spans="1:3" s="96" customFormat="1" ht="12" customHeight="1">
      <c r="A39" s="431" t="s">
        <v>90</v>
      </c>
      <c r="B39" s="412" t="s">
        <v>262</v>
      </c>
      <c r="C39" s="295">
        <v>2555100</v>
      </c>
    </row>
    <row r="40" spans="1:3" s="96" customFormat="1" ht="12" customHeight="1">
      <c r="A40" s="431" t="s">
        <v>91</v>
      </c>
      <c r="B40" s="412" t="s">
        <v>263</v>
      </c>
      <c r="C40" s="295">
        <v>285000</v>
      </c>
    </row>
    <row r="41" spans="1:3" s="96" customFormat="1" ht="12" customHeight="1">
      <c r="A41" s="431" t="s">
        <v>159</v>
      </c>
      <c r="B41" s="412" t="s">
        <v>264</v>
      </c>
      <c r="C41" s="295">
        <v>2703595</v>
      </c>
    </row>
    <row r="42" spans="1:3" s="96" customFormat="1" ht="12" customHeight="1">
      <c r="A42" s="431" t="s">
        <v>160</v>
      </c>
      <c r="B42" s="412" t="s">
        <v>265</v>
      </c>
      <c r="C42" s="295">
        <v>8090985</v>
      </c>
    </row>
    <row r="43" spans="1:3" s="96" customFormat="1" ht="12" customHeight="1">
      <c r="A43" s="431" t="s">
        <v>161</v>
      </c>
      <c r="B43" s="412" t="s">
        <v>266</v>
      </c>
      <c r="C43" s="295">
        <v>3013087</v>
      </c>
    </row>
    <row r="44" spans="1:3" s="96" customFormat="1" ht="12" customHeight="1">
      <c r="A44" s="431" t="s">
        <v>162</v>
      </c>
      <c r="B44" s="412" t="s">
        <v>267</v>
      </c>
      <c r="C44" s="295"/>
    </row>
    <row r="45" spans="1:3" s="96" customFormat="1" ht="12" customHeight="1">
      <c r="A45" s="431" t="s">
        <v>163</v>
      </c>
      <c r="B45" s="412" t="s">
        <v>540</v>
      </c>
      <c r="C45" s="295"/>
    </row>
    <row r="46" spans="1:3" s="96" customFormat="1" ht="12" customHeight="1">
      <c r="A46" s="431" t="s">
        <v>259</v>
      </c>
      <c r="B46" s="412" t="s">
        <v>269</v>
      </c>
      <c r="C46" s="298"/>
    </row>
    <row r="47" spans="1:3" s="96" customFormat="1" ht="12" customHeight="1">
      <c r="A47" s="432" t="s">
        <v>260</v>
      </c>
      <c r="B47" s="413" t="s">
        <v>419</v>
      </c>
      <c r="C47" s="399"/>
    </row>
    <row r="48" spans="1:3" s="96" customFormat="1" ht="12" customHeight="1" thickBot="1">
      <c r="A48" s="432" t="s">
        <v>418</v>
      </c>
      <c r="B48" s="413" t="s">
        <v>270</v>
      </c>
      <c r="C48" s="550">
        <v>2476219</v>
      </c>
    </row>
    <row r="49" spans="1:3" s="96" customFormat="1" ht="12" customHeight="1" thickBot="1">
      <c r="A49" s="32" t="s">
        <v>21</v>
      </c>
      <c r="B49" s="21" t="s">
        <v>271</v>
      </c>
      <c r="C49" s="293">
        <f>SUM(C50:C54)</f>
        <v>0</v>
      </c>
    </row>
    <row r="50" spans="1:3" s="96" customFormat="1" ht="12" customHeight="1">
      <c r="A50" s="430" t="s">
        <v>92</v>
      </c>
      <c r="B50" s="411" t="s">
        <v>275</v>
      </c>
      <c r="C50" s="455"/>
    </row>
    <row r="51" spans="1:3" s="96" customFormat="1" ht="12" customHeight="1">
      <c r="A51" s="431" t="s">
        <v>93</v>
      </c>
      <c r="B51" s="412" t="s">
        <v>276</v>
      </c>
      <c r="C51" s="298"/>
    </row>
    <row r="52" spans="1:3" s="96" customFormat="1" ht="12" customHeight="1">
      <c r="A52" s="431" t="s">
        <v>272</v>
      </c>
      <c r="B52" s="412" t="s">
        <v>277</v>
      </c>
      <c r="C52" s="298"/>
    </row>
    <row r="53" spans="1:3" s="96" customFormat="1" ht="12" customHeight="1">
      <c r="A53" s="431" t="s">
        <v>273</v>
      </c>
      <c r="B53" s="412" t="s">
        <v>278</v>
      </c>
      <c r="C53" s="298"/>
    </row>
    <row r="54" spans="1:3" s="96" customFormat="1" ht="12" customHeight="1" thickBot="1">
      <c r="A54" s="432" t="s">
        <v>274</v>
      </c>
      <c r="B54" s="413" t="s">
        <v>279</v>
      </c>
      <c r="C54" s="399"/>
    </row>
    <row r="55" spans="1:3" s="96" customFormat="1" ht="12" customHeight="1" thickBot="1">
      <c r="A55" s="32" t="s">
        <v>164</v>
      </c>
      <c r="B55" s="21" t="s">
        <v>280</v>
      </c>
      <c r="C55" s="293">
        <f>SUM(C56:C58)</f>
        <v>1490000</v>
      </c>
    </row>
    <row r="56" spans="1:3" s="96" customFormat="1" ht="12" customHeight="1">
      <c r="A56" s="430" t="s">
        <v>94</v>
      </c>
      <c r="B56" s="411" t="s">
        <v>281</v>
      </c>
      <c r="C56" s="296"/>
    </row>
    <row r="57" spans="1:3" s="96" customFormat="1" ht="12" customHeight="1">
      <c r="A57" s="431" t="s">
        <v>95</v>
      </c>
      <c r="B57" s="412" t="s">
        <v>410</v>
      </c>
      <c r="C57" s="295"/>
    </row>
    <row r="58" spans="1:3" s="96" customFormat="1" ht="12" customHeight="1">
      <c r="A58" s="431" t="s">
        <v>284</v>
      </c>
      <c r="B58" s="412" t="s">
        <v>282</v>
      </c>
      <c r="C58" s="295">
        <v>1490000</v>
      </c>
    </row>
    <row r="59" spans="1:3" s="96" customFormat="1" ht="12" customHeight="1" thickBot="1">
      <c r="A59" s="432" t="s">
        <v>285</v>
      </c>
      <c r="B59" s="413" t="s">
        <v>283</v>
      </c>
      <c r="C59" s="297"/>
    </row>
    <row r="60" spans="1:3" s="96" customFormat="1" ht="12" customHeight="1" thickBot="1">
      <c r="A60" s="32" t="s">
        <v>23</v>
      </c>
      <c r="B60" s="288" t="s">
        <v>286</v>
      </c>
      <c r="C60" s="293">
        <f>SUM(C61:C63)</f>
        <v>100000</v>
      </c>
    </row>
    <row r="61" spans="1:3" s="96" customFormat="1" ht="12" customHeight="1">
      <c r="A61" s="430" t="s">
        <v>165</v>
      </c>
      <c r="B61" s="411" t="s">
        <v>288</v>
      </c>
      <c r="C61" s="298"/>
    </row>
    <row r="62" spans="1:3" s="96" customFormat="1" ht="12" customHeight="1">
      <c r="A62" s="431" t="s">
        <v>166</v>
      </c>
      <c r="B62" s="412" t="s">
        <v>411</v>
      </c>
      <c r="C62" s="298">
        <v>100000</v>
      </c>
    </row>
    <row r="63" spans="1:3" s="96" customFormat="1" ht="12" customHeight="1">
      <c r="A63" s="431" t="s">
        <v>215</v>
      </c>
      <c r="B63" s="412" t="s">
        <v>289</v>
      </c>
      <c r="C63" s="298"/>
    </row>
    <row r="64" spans="1:3" s="96" customFormat="1" ht="12" customHeight="1" thickBot="1">
      <c r="A64" s="432" t="s">
        <v>287</v>
      </c>
      <c r="B64" s="413" t="s">
        <v>290</v>
      </c>
      <c r="C64" s="298"/>
    </row>
    <row r="65" spans="1:3" s="96" customFormat="1" ht="12" customHeight="1" thickBot="1">
      <c r="A65" s="32" t="s">
        <v>24</v>
      </c>
      <c r="B65" s="21" t="s">
        <v>291</v>
      </c>
      <c r="C65" s="299">
        <f>+C8+C15+C22+C29+C37+C49+C55+C60</f>
        <v>396397032</v>
      </c>
    </row>
    <row r="66" spans="1:3" s="96" customFormat="1" ht="12" customHeight="1" thickBot="1">
      <c r="A66" s="433" t="s">
        <v>378</v>
      </c>
      <c r="B66" s="288" t="s">
        <v>293</v>
      </c>
      <c r="C66" s="293">
        <f>SUM(C67:C69)</f>
        <v>0</v>
      </c>
    </row>
    <row r="67" spans="1:3" s="96" customFormat="1" ht="12" customHeight="1">
      <c r="A67" s="430" t="s">
        <v>321</v>
      </c>
      <c r="B67" s="411" t="s">
        <v>294</v>
      </c>
      <c r="C67" s="298"/>
    </row>
    <row r="68" spans="1:3" s="96" customFormat="1" ht="12" customHeight="1">
      <c r="A68" s="431" t="s">
        <v>330</v>
      </c>
      <c r="B68" s="412" t="s">
        <v>295</v>
      </c>
      <c r="C68" s="298"/>
    </row>
    <row r="69" spans="1:3" s="96" customFormat="1" ht="12" customHeight="1" thickBot="1">
      <c r="A69" s="432" t="s">
        <v>331</v>
      </c>
      <c r="B69" s="414" t="s">
        <v>296</v>
      </c>
      <c r="C69" s="298"/>
    </row>
    <row r="70" spans="1:3" s="96" customFormat="1" ht="12" customHeight="1" thickBot="1">
      <c r="A70" s="433" t="s">
        <v>297</v>
      </c>
      <c r="B70" s="288" t="s">
        <v>298</v>
      </c>
      <c r="C70" s="293">
        <f>SUM(C71:C74)</f>
        <v>0</v>
      </c>
    </row>
    <row r="71" spans="1:3" s="96" customFormat="1" ht="12" customHeight="1">
      <c r="A71" s="430" t="s">
        <v>140</v>
      </c>
      <c r="B71" s="411" t="s">
        <v>299</v>
      </c>
      <c r="C71" s="298"/>
    </row>
    <row r="72" spans="1:3" s="96" customFormat="1" ht="12" customHeight="1">
      <c r="A72" s="431" t="s">
        <v>141</v>
      </c>
      <c r="B72" s="412" t="s">
        <v>551</v>
      </c>
      <c r="C72" s="298"/>
    </row>
    <row r="73" spans="1:3" s="96" customFormat="1" ht="12" customHeight="1">
      <c r="A73" s="431" t="s">
        <v>322</v>
      </c>
      <c r="B73" s="412" t="s">
        <v>300</v>
      </c>
      <c r="C73" s="298"/>
    </row>
    <row r="74" spans="1:3" s="96" customFormat="1" ht="12" customHeight="1" thickBot="1">
      <c r="A74" s="432" t="s">
        <v>323</v>
      </c>
      <c r="B74" s="290" t="s">
        <v>552</v>
      </c>
      <c r="C74" s="298"/>
    </row>
    <row r="75" spans="1:3" s="96" customFormat="1" ht="12" customHeight="1" thickBot="1">
      <c r="A75" s="433" t="s">
        <v>301</v>
      </c>
      <c r="B75" s="288" t="s">
        <v>302</v>
      </c>
      <c r="C75" s="293">
        <f>SUM(C76:C77)</f>
        <v>95969904</v>
      </c>
    </row>
    <row r="76" spans="1:3" s="96" customFormat="1" ht="12" customHeight="1">
      <c r="A76" s="430" t="s">
        <v>324</v>
      </c>
      <c r="B76" s="411" t="s">
        <v>303</v>
      </c>
      <c r="C76" s="298">
        <v>95969904</v>
      </c>
    </row>
    <row r="77" spans="1:3" s="96" customFormat="1" ht="12" customHeight="1" thickBot="1">
      <c r="A77" s="432" t="s">
        <v>325</v>
      </c>
      <c r="B77" s="413" t="s">
        <v>304</v>
      </c>
      <c r="C77" s="298"/>
    </row>
    <row r="78" spans="1:3" s="95" customFormat="1" ht="12" customHeight="1" thickBot="1">
      <c r="A78" s="433" t="s">
        <v>305</v>
      </c>
      <c r="B78" s="288" t="s">
        <v>306</v>
      </c>
      <c r="C78" s="293">
        <f>SUM(C79:C81)</f>
        <v>0</v>
      </c>
    </row>
    <row r="79" spans="1:3" s="96" customFormat="1" ht="12" customHeight="1">
      <c r="A79" s="430" t="s">
        <v>326</v>
      </c>
      <c r="B79" s="411" t="s">
        <v>307</v>
      </c>
      <c r="C79" s="298"/>
    </row>
    <row r="80" spans="1:3" s="96" customFormat="1" ht="12" customHeight="1">
      <c r="A80" s="431" t="s">
        <v>327</v>
      </c>
      <c r="B80" s="412" t="s">
        <v>308</v>
      </c>
      <c r="C80" s="298"/>
    </row>
    <row r="81" spans="1:3" s="96" customFormat="1" ht="12" customHeight="1" thickBot="1">
      <c r="A81" s="432" t="s">
        <v>328</v>
      </c>
      <c r="B81" s="413" t="s">
        <v>553</v>
      </c>
      <c r="C81" s="298"/>
    </row>
    <row r="82" spans="1:3" s="96" customFormat="1" ht="12" customHeight="1" thickBot="1">
      <c r="A82" s="433" t="s">
        <v>309</v>
      </c>
      <c r="B82" s="288" t="s">
        <v>329</v>
      </c>
      <c r="C82" s="293">
        <f>SUM(C83:C86)</f>
        <v>0</v>
      </c>
    </row>
    <row r="83" spans="1:3" s="96" customFormat="1" ht="12" customHeight="1">
      <c r="A83" s="434" t="s">
        <v>310</v>
      </c>
      <c r="B83" s="411" t="s">
        <v>311</v>
      </c>
      <c r="C83" s="298"/>
    </row>
    <row r="84" spans="1:3" s="96" customFormat="1" ht="12" customHeight="1">
      <c r="A84" s="435" t="s">
        <v>312</v>
      </c>
      <c r="B84" s="412" t="s">
        <v>313</v>
      </c>
      <c r="C84" s="298"/>
    </row>
    <row r="85" spans="1:3" s="96" customFormat="1" ht="12" customHeight="1">
      <c r="A85" s="435" t="s">
        <v>314</v>
      </c>
      <c r="B85" s="412" t="s">
        <v>315</v>
      </c>
      <c r="C85" s="298"/>
    </row>
    <row r="86" spans="1:3" s="95" customFormat="1" ht="12" customHeight="1" thickBot="1">
      <c r="A86" s="436" t="s">
        <v>316</v>
      </c>
      <c r="B86" s="413" t="s">
        <v>317</v>
      </c>
      <c r="C86" s="298"/>
    </row>
    <row r="87" spans="1:3" s="95" customFormat="1" ht="12" customHeight="1" thickBot="1">
      <c r="A87" s="433" t="s">
        <v>318</v>
      </c>
      <c r="B87" s="288" t="s">
        <v>458</v>
      </c>
      <c r="C87" s="456"/>
    </row>
    <row r="88" spans="1:3" s="95" customFormat="1" ht="12" customHeight="1" thickBot="1">
      <c r="A88" s="433" t="s">
        <v>490</v>
      </c>
      <c r="B88" s="288" t="s">
        <v>319</v>
      </c>
      <c r="C88" s="456"/>
    </row>
    <row r="89" spans="1:3" s="95" customFormat="1" ht="12" customHeight="1" thickBot="1">
      <c r="A89" s="433" t="s">
        <v>491</v>
      </c>
      <c r="B89" s="418" t="s">
        <v>461</v>
      </c>
      <c r="C89" s="299">
        <f>+C66+C70+C75+C78+C82+C88+C87</f>
        <v>95969904</v>
      </c>
    </row>
    <row r="90" spans="1:3" s="95" customFormat="1" ht="12" customHeight="1" thickBot="1">
      <c r="A90" s="437" t="s">
        <v>492</v>
      </c>
      <c r="B90" s="419" t="s">
        <v>493</v>
      </c>
      <c r="C90" s="299">
        <f>+C65+C89</f>
        <v>492366936</v>
      </c>
    </row>
    <row r="91" spans="1:3" s="96" customFormat="1" ht="15" customHeight="1" thickBot="1">
      <c r="A91" s="233"/>
      <c r="B91" s="234"/>
      <c r="C91" s="358"/>
    </row>
    <row r="92" spans="1:3" s="68" customFormat="1" ht="16.5" customHeight="1" thickBot="1">
      <c r="A92" s="237"/>
      <c r="B92" s="238" t="s">
        <v>55</v>
      </c>
      <c r="C92" s="360"/>
    </row>
    <row r="93" spans="1:3" s="97" customFormat="1" ht="12" customHeight="1" thickBot="1">
      <c r="A93" s="404" t="s">
        <v>16</v>
      </c>
      <c r="B93" s="28" t="s">
        <v>497</v>
      </c>
      <c r="C93" s="292">
        <f>+C94+C95+C96+C97+C98+C111</f>
        <v>141255135</v>
      </c>
    </row>
    <row r="94" spans="1:3" ht="12" customHeight="1">
      <c r="A94" s="438" t="s">
        <v>96</v>
      </c>
      <c r="B94" s="10" t="s">
        <v>47</v>
      </c>
      <c r="C94" s="294">
        <v>54605171</v>
      </c>
    </row>
    <row r="95" spans="1:3" ht="12" customHeight="1">
      <c r="A95" s="431" t="s">
        <v>97</v>
      </c>
      <c r="B95" s="8" t="s">
        <v>167</v>
      </c>
      <c r="C95" s="295">
        <v>9733248</v>
      </c>
    </row>
    <row r="96" spans="1:3" ht="12" customHeight="1">
      <c r="A96" s="431" t="s">
        <v>98</v>
      </c>
      <c r="B96" s="8" t="s">
        <v>132</v>
      </c>
      <c r="C96" s="297">
        <v>58852148</v>
      </c>
    </row>
    <row r="97" spans="1:3" ht="12" customHeight="1">
      <c r="A97" s="431" t="s">
        <v>99</v>
      </c>
      <c r="B97" s="11" t="s">
        <v>168</v>
      </c>
      <c r="C97" s="297">
        <v>2313000</v>
      </c>
    </row>
    <row r="98" spans="1:3" ht="12" customHeight="1">
      <c r="A98" s="431" t="s">
        <v>110</v>
      </c>
      <c r="B98" s="19" t="s">
        <v>169</v>
      </c>
      <c r="C98" s="297">
        <f>C105+C110</f>
        <v>7441320</v>
      </c>
    </row>
    <row r="99" spans="1:3" ht="12" customHeight="1">
      <c r="A99" s="431" t="s">
        <v>100</v>
      </c>
      <c r="B99" s="8" t="s">
        <v>494</v>
      </c>
      <c r="C99" s="297"/>
    </row>
    <row r="100" spans="1:3" ht="12" customHeight="1">
      <c r="A100" s="431" t="s">
        <v>101</v>
      </c>
      <c r="B100" s="140" t="s">
        <v>424</v>
      </c>
      <c r="C100" s="297"/>
    </row>
    <row r="101" spans="1:3" ht="12" customHeight="1">
      <c r="A101" s="431" t="s">
        <v>111</v>
      </c>
      <c r="B101" s="140" t="s">
        <v>423</v>
      </c>
      <c r="C101" s="297"/>
    </row>
    <row r="102" spans="1:3" ht="12" customHeight="1">
      <c r="A102" s="431" t="s">
        <v>112</v>
      </c>
      <c r="B102" s="140" t="s">
        <v>335</v>
      </c>
      <c r="C102" s="297"/>
    </row>
    <row r="103" spans="1:3" ht="12" customHeight="1">
      <c r="A103" s="431" t="s">
        <v>113</v>
      </c>
      <c r="B103" s="141" t="s">
        <v>336</v>
      </c>
      <c r="C103" s="297"/>
    </row>
    <row r="104" spans="1:3" ht="12" customHeight="1">
      <c r="A104" s="431" t="s">
        <v>114</v>
      </c>
      <c r="B104" s="141" t="s">
        <v>337</v>
      </c>
      <c r="C104" s="297"/>
    </row>
    <row r="105" spans="1:3" ht="12" customHeight="1">
      <c r="A105" s="431" t="s">
        <v>116</v>
      </c>
      <c r="B105" s="140" t="s">
        <v>338</v>
      </c>
      <c r="C105" s="297">
        <v>2263320</v>
      </c>
    </row>
    <row r="106" spans="1:3" ht="12" customHeight="1">
      <c r="A106" s="431" t="s">
        <v>170</v>
      </c>
      <c r="B106" s="140" t="s">
        <v>339</v>
      </c>
      <c r="C106" s="297"/>
    </row>
    <row r="107" spans="1:3" ht="12" customHeight="1">
      <c r="A107" s="431" t="s">
        <v>333</v>
      </c>
      <c r="B107" s="141" t="s">
        <v>340</v>
      </c>
      <c r="C107" s="297"/>
    </row>
    <row r="108" spans="1:3" ht="12" customHeight="1">
      <c r="A108" s="439" t="s">
        <v>334</v>
      </c>
      <c r="B108" s="142" t="s">
        <v>341</v>
      </c>
      <c r="C108" s="297"/>
    </row>
    <row r="109" spans="1:3" ht="12" customHeight="1">
      <c r="A109" s="431" t="s">
        <v>421</v>
      </c>
      <c r="B109" s="142" t="s">
        <v>342</v>
      </c>
      <c r="C109" s="297"/>
    </row>
    <row r="110" spans="1:3" ht="12" customHeight="1">
      <c r="A110" s="431" t="s">
        <v>422</v>
      </c>
      <c r="B110" s="141" t="s">
        <v>343</v>
      </c>
      <c r="C110" s="295">
        <v>5178000</v>
      </c>
    </row>
    <row r="111" spans="1:3" ht="12" customHeight="1">
      <c r="A111" s="431" t="s">
        <v>426</v>
      </c>
      <c r="B111" s="11" t="s">
        <v>48</v>
      </c>
      <c r="C111" s="295">
        <f>C112+C113</f>
        <v>8310248</v>
      </c>
    </row>
    <row r="112" spans="1:3" ht="12" customHeight="1">
      <c r="A112" s="432" t="s">
        <v>427</v>
      </c>
      <c r="B112" s="8" t="s">
        <v>495</v>
      </c>
      <c r="C112" s="297">
        <v>3544656</v>
      </c>
    </row>
    <row r="113" spans="1:3" ht="12" customHeight="1" thickBot="1">
      <c r="A113" s="440" t="s">
        <v>428</v>
      </c>
      <c r="B113" s="143" t="s">
        <v>496</v>
      </c>
      <c r="C113" s="301">
        <v>4765592</v>
      </c>
    </row>
    <row r="114" spans="1:3" ht="12" customHeight="1" thickBot="1">
      <c r="A114" s="32" t="s">
        <v>17</v>
      </c>
      <c r="B114" s="27" t="s">
        <v>344</v>
      </c>
      <c r="C114" s="293">
        <f>+C115+C117+C119</f>
        <v>246627722</v>
      </c>
    </row>
    <row r="115" spans="1:3" ht="12" customHeight="1">
      <c r="A115" s="430" t="s">
        <v>102</v>
      </c>
      <c r="B115" s="8" t="s">
        <v>214</v>
      </c>
      <c r="C115" s="296">
        <v>134814232</v>
      </c>
    </row>
    <row r="116" spans="1:3" ht="12" customHeight="1">
      <c r="A116" s="430" t="s">
        <v>103</v>
      </c>
      <c r="B116" s="12" t="s">
        <v>348</v>
      </c>
      <c r="C116" s="296">
        <v>127593862</v>
      </c>
    </row>
    <row r="117" spans="1:3" ht="12" customHeight="1">
      <c r="A117" s="430" t="s">
        <v>104</v>
      </c>
      <c r="B117" s="12" t="s">
        <v>171</v>
      </c>
      <c r="C117" s="295">
        <v>111407890</v>
      </c>
    </row>
    <row r="118" spans="1:3" ht="12" customHeight="1">
      <c r="A118" s="430" t="s">
        <v>105</v>
      </c>
      <c r="B118" s="12" t="s">
        <v>349</v>
      </c>
      <c r="C118" s="261">
        <v>40510079</v>
      </c>
    </row>
    <row r="119" spans="1:3" ht="12" customHeight="1">
      <c r="A119" s="430" t="s">
        <v>106</v>
      </c>
      <c r="B119" s="290" t="s">
        <v>216</v>
      </c>
      <c r="C119" s="261">
        <f>C122+C123</f>
        <v>405600</v>
      </c>
    </row>
    <row r="120" spans="1:3" ht="12" customHeight="1">
      <c r="A120" s="430" t="s">
        <v>115</v>
      </c>
      <c r="B120" s="289" t="s">
        <v>412</v>
      </c>
      <c r="C120" s="261"/>
    </row>
    <row r="121" spans="1:3" ht="12" customHeight="1">
      <c r="A121" s="430" t="s">
        <v>117</v>
      </c>
      <c r="B121" s="407" t="s">
        <v>354</v>
      </c>
      <c r="C121" s="261"/>
    </row>
    <row r="122" spans="1:3" ht="12" customHeight="1">
      <c r="A122" s="430" t="s">
        <v>172</v>
      </c>
      <c r="B122" s="141" t="s">
        <v>337</v>
      </c>
      <c r="C122" s="261">
        <v>355600</v>
      </c>
    </row>
    <row r="123" spans="1:3" ht="12" customHeight="1">
      <c r="A123" s="430" t="s">
        <v>173</v>
      </c>
      <c r="B123" s="141" t="s">
        <v>353</v>
      </c>
      <c r="C123" s="261">
        <v>50000</v>
      </c>
    </row>
    <row r="124" spans="1:3" ht="12" customHeight="1">
      <c r="A124" s="430" t="s">
        <v>174</v>
      </c>
      <c r="B124" s="141" t="s">
        <v>352</v>
      </c>
      <c r="C124" s="261"/>
    </row>
    <row r="125" spans="1:3" ht="12" customHeight="1">
      <c r="A125" s="430" t="s">
        <v>345</v>
      </c>
      <c r="B125" s="141" t="s">
        <v>340</v>
      </c>
      <c r="C125" s="261"/>
    </row>
    <row r="126" spans="1:3" ht="12" customHeight="1">
      <c r="A126" s="430" t="s">
        <v>346</v>
      </c>
      <c r="B126" s="141" t="s">
        <v>351</v>
      </c>
      <c r="C126" s="261"/>
    </row>
    <row r="127" spans="1:3" ht="12" customHeight="1" thickBot="1">
      <c r="A127" s="439" t="s">
        <v>347</v>
      </c>
      <c r="B127" s="141" t="s">
        <v>350</v>
      </c>
      <c r="C127" s="263"/>
    </row>
    <row r="128" spans="1:3" ht="12" customHeight="1" thickBot="1">
      <c r="A128" s="32" t="s">
        <v>18</v>
      </c>
      <c r="B128" s="123" t="s">
        <v>431</v>
      </c>
      <c r="C128" s="293">
        <f>+C93+C114</f>
        <v>387882857</v>
      </c>
    </row>
    <row r="129" spans="1:3" ht="12" customHeight="1" thickBot="1">
      <c r="A129" s="32" t="s">
        <v>19</v>
      </c>
      <c r="B129" s="123" t="s">
        <v>432</v>
      </c>
      <c r="C129" s="293">
        <f>+C130+C131+C132</f>
        <v>0</v>
      </c>
    </row>
    <row r="130" spans="1:3" s="97" customFormat="1" ht="12" customHeight="1">
      <c r="A130" s="430" t="s">
        <v>252</v>
      </c>
      <c r="B130" s="9" t="s">
        <v>500</v>
      </c>
      <c r="C130" s="261"/>
    </row>
    <row r="131" spans="1:3" ht="12" customHeight="1">
      <c r="A131" s="430" t="s">
        <v>253</v>
      </c>
      <c r="B131" s="9" t="s">
        <v>440</v>
      </c>
      <c r="C131" s="261"/>
    </row>
    <row r="132" spans="1:3" ht="12" customHeight="1" thickBot="1">
      <c r="A132" s="439" t="s">
        <v>254</v>
      </c>
      <c r="B132" s="7" t="s">
        <v>499</v>
      </c>
      <c r="C132" s="261"/>
    </row>
    <row r="133" spans="1:3" ht="12" customHeight="1" thickBot="1">
      <c r="A133" s="32" t="s">
        <v>20</v>
      </c>
      <c r="B133" s="123" t="s">
        <v>433</v>
      </c>
      <c r="C133" s="293">
        <f>+C134+C135+C136+C137+C138+C139</f>
        <v>0</v>
      </c>
    </row>
    <row r="134" spans="1:3" ht="12" customHeight="1">
      <c r="A134" s="430" t="s">
        <v>89</v>
      </c>
      <c r="B134" s="9" t="s">
        <v>442</v>
      </c>
      <c r="C134" s="261"/>
    </row>
    <row r="135" spans="1:3" ht="12" customHeight="1">
      <c r="A135" s="430" t="s">
        <v>90</v>
      </c>
      <c r="B135" s="9" t="s">
        <v>434</v>
      </c>
      <c r="C135" s="261"/>
    </row>
    <row r="136" spans="1:3" ht="12" customHeight="1">
      <c r="A136" s="430" t="s">
        <v>91</v>
      </c>
      <c r="B136" s="9" t="s">
        <v>435</v>
      </c>
      <c r="C136" s="261"/>
    </row>
    <row r="137" spans="1:3" ht="12" customHeight="1">
      <c r="A137" s="430" t="s">
        <v>159</v>
      </c>
      <c r="B137" s="9" t="s">
        <v>498</v>
      </c>
      <c r="C137" s="261"/>
    </row>
    <row r="138" spans="1:3" ht="12" customHeight="1">
      <c r="A138" s="430" t="s">
        <v>160</v>
      </c>
      <c r="B138" s="9" t="s">
        <v>437</v>
      </c>
      <c r="C138" s="261"/>
    </row>
    <row r="139" spans="1:3" s="97" customFormat="1" ht="12" customHeight="1" thickBot="1">
      <c r="A139" s="439" t="s">
        <v>161</v>
      </c>
      <c r="B139" s="7" t="s">
        <v>438</v>
      </c>
      <c r="C139" s="261"/>
    </row>
    <row r="140" spans="1:11" ht="12" customHeight="1" thickBot="1">
      <c r="A140" s="32" t="s">
        <v>21</v>
      </c>
      <c r="B140" s="123" t="s">
        <v>522</v>
      </c>
      <c r="C140" s="299">
        <f>+C141+C142+C144+C145+C143</f>
        <v>104484079</v>
      </c>
      <c r="K140" s="244"/>
    </row>
    <row r="141" spans="1:3" ht="12.75">
      <c r="A141" s="430" t="s">
        <v>92</v>
      </c>
      <c r="B141" s="9" t="s">
        <v>355</v>
      </c>
      <c r="C141" s="261"/>
    </row>
    <row r="142" spans="1:3" ht="12" customHeight="1">
      <c r="A142" s="430" t="s">
        <v>93</v>
      </c>
      <c r="B142" s="9" t="s">
        <v>356</v>
      </c>
      <c r="C142" s="261">
        <v>5049769</v>
      </c>
    </row>
    <row r="143" spans="1:3" s="97" customFormat="1" ht="12" customHeight="1">
      <c r="A143" s="430" t="s">
        <v>272</v>
      </c>
      <c r="B143" s="9" t="s">
        <v>521</v>
      </c>
      <c r="C143" s="261">
        <v>99434310</v>
      </c>
    </row>
    <row r="144" spans="1:3" s="97" customFormat="1" ht="12" customHeight="1">
      <c r="A144" s="430" t="s">
        <v>273</v>
      </c>
      <c r="B144" s="9" t="s">
        <v>447</v>
      </c>
      <c r="C144" s="261"/>
    </row>
    <row r="145" spans="1:3" s="97" customFormat="1" ht="12" customHeight="1" thickBot="1">
      <c r="A145" s="439" t="s">
        <v>274</v>
      </c>
      <c r="B145" s="7" t="s">
        <v>374</v>
      </c>
      <c r="C145" s="261"/>
    </row>
    <row r="146" spans="1:3" s="97" customFormat="1" ht="12" customHeight="1" thickBot="1">
      <c r="A146" s="32" t="s">
        <v>22</v>
      </c>
      <c r="B146" s="123" t="s">
        <v>448</v>
      </c>
      <c r="C146" s="302">
        <f>+C147+C148+C149+C150+C151</f>
        <v>0</v>
      </c>
    </row>
    <row r="147" spans="1:3" s="97" customFormat="1" ht="12" customHeight="1">
      <c r="A147" s="430" t="s">
        <v>94</v>
      </c>
      <c r="B147" s="9" t="s">
        <v>443</v>
      </c>
      <c r="C147" s="261"/>
    </row>
    <row r="148" spans="1:3" s="97" customFormat="1" ht="12" customHeight="1">
      <c r="A148" s="430" t="s">
        <v>95</v>
      </c>
      <c r="B148" s="9" t="s">
        <v>450</v>
      </c>
      <c r="C148" s="261"/>
    </row>
    <row r="149" spans="1:3" s="97" customFormat="1" ht="12" customHeight="1">
      <c r="A149" s="430" t="s">
        <v>284</v>
      </c>
      <c r="B149" s="9" t="s">
        <v>445</v>
      </c>
      <c r="C149" s="261"/>
    </row>
    <row r="150" spans="1:3" ht="12.75" customHeight="1">
      <c r="A150" s="430" t="s">
        <v>285</v>
      </c>
      <c r="B150" s="9" t="s">
        <v>501</v>
      </c>
      <c r="C150" s="261"/>
    </row>
    <row r="151" spans="1:3" ht="12.75" customHeight="1" thickBot="1">
      <c r="A151" s="439" t="s">
        <v>449</v>
      </c>
      <c r="B151" s="7" t="s">
        <v>452</v>
      </c>
      <c r="C151" s="263"/>
    </row>
    <row r="152" spans="1:3" ht="12.75" customHeight="1" thickBot="1">
      <c r="A152" s="484" t="s">
        <v>23</v>
      </c>
      <c r="B152" s="123" t="s">
        <v>453</v>
      </c>
      <c r="C152" s="302"/>
    </row>
    <row r="153" spans="1:3" ht="12" customHeight="1" thickBot="1">
      <c r="A153" s="484" t="s">
        <v>24</v>
      </c>
      <c r="B153" s="123" t="s">
        <v>454</v>
      </c>
      <c r="C153" s="302"/>
    </row>
    <row r="154" spans="1:3" ht="15" customHeight="1" thickBot="1">
      <c r="A154" s="32" t="s">
        <v>25</v>
      </c>
      <c r="B154" s="123" t="s">
        <v>456</v>
      </c>
      <c r="C154" s="421">
        <f>+C129+C133+C140+C146+C152+C153</f>
        <v>104484079</v>
      </c>
    </row>
    <row r="155" spans="1:3" ht="13.5" thickBot="1">
      <c r="A155" s="441" t="s">
        <v>26</v>
      </c>
      <c r="B155" s="376" t="s">
        <v>455</v>
      </c>
      <c r="C155" s="421">
        <f>+C128+C154</f>
        <v>492366936</v>
      </c>
    </row>
    <row r="156" spans="1:3" ht="15" customHeight="1" thickBot="1">
      <c r="A156" s="384"/>
      <c r="B156" s="385"/>
      <c r="C156" s="614">
        <f>C90-C155</f>
        <v>0</v>
      </c>
    </row>
    <row r="157" spans="1:3" ht="14.25" customHeight="1" thickBot="1">
      <c r="A157" s="242" t="s">
        <v>502</v>
      </c>
      <c r="B157" s="243"/>
      <c r="C157" s="120">
        <v>12</v>
      </c>
    </row>
    <row r="158" spans="1:3" ht="13.5" thickBot="1">
      <c r="A158" s="242" t="s">
        <v>190</v>
      </c>
      <c r="B158" s="243"/>
      <c r="C158" s="120">
        <v>8</v>
      </c>
    </row>
    <row r="159" spans="1:3" ht="12.75">
      <c r="A159" s="611"/>
      <c r="B159" s="612"/>
      <c r="C159" s="613"/>
    </row>
    <row r="160" spans="1:2" ht="12.75">
      <c r="A160" s="611"/>
      <c r="B160" s="612"/>
    </row>
    <row r="161" spans="1:3" ht="12.75">
      <c r="A161" s="611"/>
      <c r="B161" s="612"/>
      <c r="C161" s="613"/>
    </row>
    <row r="162" spans="1:3" ht="12.75">
      <c r="A162" s="611"/>
      <c r="B162" s="612"/>
      <c r="C162" s="613"/>
    </row>
    <row r="163" spans="1:3" ht="12.75">
      <c r="A163" s="611"/>
      <c r="B163" s="612"/>
      <c r="C163" s="613"/>
    </row>
    <row r="164" spans="1:3" ht="12.75">
      <c r="A164" s="611"/>
      <c r="B164" s="612"/>
      <c r="C164" s="613"/>
    </row>
    <row r="165" spans="1:3" ht="12.75">
      <c r="A165" s="611"/>
      <c r="B165" s="612"/>
      <c r="C165" s="613"/>
    </row>
    <row r="166" spans="1:3" ht="12.75">
      <c r="A166" s="611"/>
      <c r="B166" s="612"/>
      <c r="C166" s="613"/>
    </row>
    <row r="167" spans="1:3" ht="12.75">
      <c r="A167" s="611"/>
      <c r="B167" s="612"/>
      <c r="C167" s="613"/>
    </row>
    <row r="168" spans="1:3" ht="12.75">
      <c r="A168" s="611"/>
      <c r="B168" s="612"/>
      <c r="C168" s="613"/>
    </row>
    <row r="169" spans="1:3" ht="12.75">
      <c r="A169" s="611"/>
      <c r="B169" s="612"/>
      <c r="C169" s="613"/>
    </row>
    <row r="170" spans="1:3" ht="12.75">
      <c r="A170" s="611"/>
      <c r="B170" s="612"/>
      <c r="C170" s="613"/>
    </row>
    <row r="171" spans="1:3" ht="12.75">
      <c r="A171" s="611"/>
      <c r="B171" s="612"/>
      <c r="C171" s="613"/>
    </row>
    <row r="172" spans="1:3" ht="12.75">
      <c r="A172" s="611"/>
      <c r="B172" s="612"/>
      <c r="C172" s="613"/>
    </row>
    <row r="173" spans="1:3" ht="12.75">
      <c r="A173" s="611"/>
      <c r="B173" s="612"/>
      <c r="C173" s="613"/>
    </row>
    <row r="174" spans="1:3" ht="12.75">
      <c r="A174" s="611"/>
      <c r="B174" s="612"/>
      <c r="C174" s="613"/>
    </row>
    <row r="175" spans="1:3" ht="12.75">
      <c r="A175" s="611"/>
      <c r="B175" s="612"/>
      <c r="C175" s="613"/>
    </row>
    <row r="176" spans="1:3" ht="12.75">
      <c r="A176" s="611"/>
      <c r="B176" s="612"/>
      <c r="C176" s="613"/>
    </row>
    <row r="177" spans="1:3" ht="12.75">
      <c r="A177" s="611"/>
      <c r="B177" s="612"/>
      <c r="C177" s="613"/>
    </row>
    <row r="178" spans="1:3" ht="12.75">
      <c r="A178" s="611"/>
      <c r="B178" s="612"/>
      <c r="C178" s="61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zoomScale="120" zoomScaleNormal="120" zoomScaleSheetLayoutView="85" workbookViewId="0" topLeftCell="A70">
      <selection activeCell="C150" sqref="C150"/>
    </sheetView>
  </sheetViews>
  <sheetFormatPr defaultColWidth="9.00390625" defaultRowHeight="12.75"/>
  <cols>
    <col min="1" max="1" width="19.50390625" style="386" customWidth="1"/>
    <col min="2" max="2" width="72.00390625" style="387" customWidth="1"/>
    <col min="3" max="3" width="25.00390625" style="388" customWidth="1"/>
    <col min="4" max="16384" width="9.375" style="3" customWidth="1"/>
  </cols>
  <sheetData>
    <row r="1" spans="1:3" s="2" customFormat="1" ht="16.5" customHeight="1" thickBot="1">
      <c r="A1" s="592"/>
      <c r="B1" s="593"/>
      <c r="C1" s="587" t="str">
        <f>CONCATENATE("9.1.2. melléklet ",ALAPADATOK!A7," ",ALAPADATOK!B7," ",ALAPADATOK!C7," ",ALAPADATOK!D7," ",ALAPADATOK!E7," ",ALAPADATOK!F7," ",ALAPADATOK!G7," ",ALAPADATOK!H7)</f>
        <v>9.1.2. melléklet a 3 / 2019. ( II.15. ) önkormányzati rendelethez</v>
      </c>
    </row>
    <row r="2" spans="1:3" s="93" customFormat="1" ht="21" customHeight="1">
      <c r="A2" s="594" t="s">
        <v>59</v>
      </c>
      <c r="B2" s="595" t="str">
        <f>CONCATENATE(ALAPADATOK!A3)</f>
        <v>MURAKERESZTÚR KÖZSÉG ÖNKORMÁNYZATA</v>
      </c>
      <c r="C2" s="596" t="s">
        <v>52</v>
      </c>
    </row>
    <row r="3" spans="1:3" s="93" customFormat="1" ht="16.5" thickBot="1">
      <c r="A3" s="597" t="s">
        <v>187</v>
      </c>
      <c r="B3" s="598" t="s">
        <v>414</v>
      </c>
      <c r="C3" s="599" t="s">
        <v>58</v>
      </c>
    </row>
    <row r="4" spans="1:3" s="94" customFormat="1" ht="15.75" customHeight="1" thickBot="1">
      <c r="A4" s="600"/>
      <c r="B4" s="600"/>
      <c r="C4" s="601" t="str">
        <f>'KV_9.1.1.sz.mell'!C4</f>
        <v>Forintban!</v>
      </c>
    </row>
    <row r="5" spans="1:3" ht="13.5" thickBot="1">
      <c r="A5" s="602" t="s">
        <v>189</v>
      </c>
      <c r="B5" s="603" t="s">
        <v>544</v>
      </c>
      <c r="C5" s="604" t="s">
        <v>53</v>
      </c>
    </row>
    <row r="6" spans="1:3" s="68" customFormat="1" ht="12.75" customHeight="1" thickBot="1">
      <c r="A6" s="605"/>
      <c r="B6" s="606" t="s">
        <v>476</v>
      </c>
      <c r="C6" s="607" t="s">
        <v>477</v>
      </c>
    </row>
    <row r="7" spans="1:3" s="68" customFormat="1" ht="15.75" customHeight="1" thickBot="1">
      <c r="A7" s="227"/>
      <c r="B7" s="228" t="s">
        <v>54</v>
      </c>
      <c r="C7" s="353"/>
    </row>
    <row r="8" spans="1:3" s="68" customFormat="1" ht="12" customHeight="1" thickBot="1">
      <c r="A8" s="32" t="s">
        <v>16</v>
      </c>
      <c r="B8" s="21" t="s">
        <v>236</v>
      </c>
      <c r="C8" s="293">
        <f>+C9+C10+C11+C12+C13+C14</f>
        <v>0</v>
      </c>
    </row>
    <row r="9" spans="1:3" s="95" customFormat="1" ht="12" customHeight="1">
      <c r="A9" s="430" t="s">
        <v>96</v>
      </c>
      <c r="B9" s="411" t="s">
        <v>237</v>
      </c>
      <c r="C9" s="296"/>
    </row>
    <row r="10" spans="1:3" s="96" customFormat="1" ht="12" customHeight="1">
      <c r="A10" s="431" t="s">
        <v>97</v>
      </c>
      <c r="B10" s="412" t="s">
        <v>238</v>
      </c>
      <c r="C10" s="295"/>
    </row>
    <row r="11" spans="1:3" s="96" customFormat="1" ht="12" customHeight="1">
      <c r="A11" s="431" t="s">
        <v>98</v>
      </c>
      <c r="B11" s="412" t="s">
        <v>531</v>
      </c>
      <c r="C11" s="295"/>
    </row>
    <row r="12" spans="1:3" s="96" customFormat="1" ht="12" customHeight="1">
      <c r="A12" s="431" t="s">
        <v>99</v>
      </c>
      <c r="B12" s="412" t="s">
        <v>240</v>
      </c>
      <c r="C12" s="295"/>
    </row>
    <row r="13" spans="1:3" s="96" customFormat="1" ht="12" customHeight="1">
      <c r="A13" s="431" t="s">
        <v>139</v>
      </c>
      <c r="B13" s="412" t="s">
        <v>489</v>
      </c>
      <c r="C13" s="295"/>
    </row>
    <row r="14" spans="1:3" s="95" customFormat="1" ht="12" customHeight="1" thickBot="1">
      <c r="A14" s="432" t="s">
        <v>100</v>
      </c>
      <c r="B14" s="413" t="s">
        <v>416</v>
      </c>
      <c r="C14" s="295"/>
    </row>
    <row r="15" spans="1:3" s="95" customFormat="1" ht="12" customHeight="1" thickBot="1">
      <c r="A15" s="32" t="s">
        <v>17</v>
      </c>
      <c r="B15" s="288" t="s">
        <v>241</v>
      </c>
      <c r="C15" s="293">
        <f>+C16+C17+C18+C19+C20</f>
        <v>0</v>
      </c>
    </row>
    <row r="16" spans="1:3" s="95" customFormat="1" ht="12" customHeight="1">
      <c r="A16" s="430" t="s">
        <v>102</v>
      </c>
      <c r="B16" s="411" t="s">
        <v>242</v>
      </c>
      <c r="C16" s="296"/>
    </row>
    <row r="17" spans="1:3" s="95" customFormat="1" ht="12" customHeight="1">
      <c r="A17" s="431" t="s">
        <v>103</v>
      </c>
      <c r="B17" s="412" t="s">
        <v>243</v>
      </c>
      <c r="C17" s="295"/>
    </row>
    <row r="18" spans="1:3" s="95" customFormat="1" ht="12" customHeight="1">
      <c r="A18" s="431" t="s">
        <v>104</v>
      </c>
      <c r="B18" s="412" t="s">
        <v>406</v>
      </c>
      <c r="C18" s="295"/>
    </row>
    <row r="19" spans="1:3" s="95" customFormat="1" ht="12" customHeight="1">
      <c r="A19" s="431" t="s">
        <v>105</v>
      </c>
      <c r="B19" s="412" t="s">
        <v>407</v>
      </c>
      <c r="C19" s="295"/>
    </row>
    <row r="20" spans="1:3" s="95" customFormat="1" ht="12" customHeight="1">
      <c r="A20" s="431" t="s">
        <v>106</v>
      </c>
      <c r="B20" s="412" t="s">
        <v>244</v>
      </c>
      <c r="C20" s="295"/>
    </row>
    <row r="21" spans="1:3" s="96" customFormat="1" ht="12" customHeight="1" thickBot="1">
      <c r="A21" s="432" t="s">
        <v>115</v>
      </c>
      <c r="B21" s="413" t="s">
        <v>245</v>
      </c>
      <c r="C21" s="297"/>
    </row>
    <row r="22" spans="1:3" s="96" customFormat="1" ht="12" customHeight="1" thickBot="1">
      <c r="A22" s="32" t="s">
        <v>18</v>
      </c>
      <c r="B22" s="21" t="s">
        <v>246</v>
      </c>
      <c r="C22" s="293">
        <f>+C23+C24+C25+C26+C27</f>
        <v>0</v>
      </c>
    </row>
    <row r="23" spans="1:3" s="96" customFormat="1" ht="12" customHeight="1">
      <c r="A23" s="430" t="s">
        <v>85</v>
      </c>
      <c r="B23" s="411" t="s">
        <v>247</v>
      </c>
      <c r="C23" s="296"/>
    </row>
    <row r="24" spans="1:3" s="95" customFormat="1" ht="12" customHeight="1">
      <c r="A24" s="431" t="s">
        <v>86</v>
      </c>
      <c r="B24" s="412" t="s">
        <v>248</v>
      </c>
      <c r="C24" s="295"/>
    </row>
    <row r="25" spans="1:3" s="96" customFormat="1" ht="12" customHeight="1">
      <c r="A25" s="431" t="s">
        <v>87</v>
      </c>
      <c r="B25" s="412" t="s">
        <v>408</v>
      </c>
      <c r="C25" s="295"/>
    </row>
    <row r="26" spans="1:3" s="96" customFormat="1" ht="12" customHeight="1">
      <c r="A26" s="431" t="s">
        <v>88</v>
      </c>
      <c r="B26" s="412" t="s">
        <v>409</v>
      </c>
      <c r="C26" s="295"/>
    </row>
    <row r="27" spans="1:3" s="96" customFormat="1" ht="12" customHeight="1">
      <c r="A27" s="431" t="s">
        <v>155</v>
      </c>
      <c r="B27" s="412" t="s">
        <v>249</v>
      </c>
      <c r="C27" s="295"/>
    </row>
    <row r="28" spans="1:3" s="96" customFormat="1" ht="12" customHeight="1" thickBot="1">
      <c r="A28" s="432" t="s">
        <v>156</v>
      </c>
      <c r="B28" s="413" t="s">
        <v>250</v>
      </c>
      <c r="C28" s="297"/>
    </row>
    <row r="29" spans="1:3" s="96" customFormat="1" ht="12" customHeight="1" thickBot="1">
      <c r="A29" s="32" t="s">
        <v>157</v>
      </c>
      <c r="B29" s="21" t="s">
        <v>251</v>
      </c>
      <c r="C29" s="299">
        <f>SUM(C30:C36)</f>
        <v>2400000</v>
      </c>
    </row>
    <row r="30" spans="1:3" s="96" customFormat="1" ht="12" customHeight="1">
      <c r="A30" s="430" t="s">
        <v>252</v>
      </c>
      <c r="B30" s="411" t="s">
        <v>536</v>
      </c>
      <c r="C30" s="296"/>
    </row>
    <row r="31" spans="1:3" s="96" customFormat="1" ht="12" customHeight="1">
      <c r="A31" s="431" t="s">
        <v>253</v>
      </c>
      <c r="B31" s="412" t="s">
        <v>537</v>
      </c>
      <c r="C31" s="295"/>
    </row>
    <row r="32" spans="1:3" s="96" customFormat="1" ht="12" customHeight="1">
      <c r="A32" s="431" t="s">
        <v>254</v>
      </c>
      <c r="B32" s="412" t="s">
        <v>538</v>
      </c>
      <c r="C32" s="295">
        <v>2400000</v>
      </c>
    </row>
    <row r="33" spans="1:3" s="96" customFormat="1" ht="12" customHeight="1">
      <c r="A33" s="431" t="s">
        <v>255</v>
      </c>
      <c r="B33" s="412" t="s">
        <v>539</v>
      </c>
      <c r="C33" s="295"/>
    </row>
    <row r="34" spans="1:3" s="96" customFormat="1" ht="12" customHeight="1">
      <c r="A34" s="431" t="s">
        <v>533</v>
      </c>
      <c r="B34" s="412" t="s">
        <v>256</v>
      </c>
      <c r="C34" s="295"/>
    </row>
    <row r="35" spans="1:3" s="96" customFormat="1" ht="12" customHeight="1">
      <c r="A35" s="431" t="s">
        <v>534</v>
      </c>
      <c r="B35" s="412" t="s">
        <v>257</v>
      </c>
      <c r="C35" s="295"/>
    </row>
    <row r="36" spans="1:3" s="96" customFormat="1" ht="12" customHeight="1" thickBot="1">
      <c r="A36" s="432" t="s">
        <v>535</v>
      </c>
      <c r="B36" s="413" t="s">
        <v>258</v>
      </c>
      <c r="C36" s="297"/>
    </row>
    <row r="37" spans="1:3" s="96" customFormat="1" ht="12" customHeight="1" thickBot="1">
      <c r="A37" s="32" t="s">
        <v>20</v>
      </c>
      <c r="B37" s="21" t="s">
        <v>417</v>
      </c>
      <c r="C37" s="293">
        <f>SUM(C38:C48)</f>
        <v>0</v>
      </c>
    </row>
    <row r="38" spans="1:3" s="96" customFormat="1" ht="12" customHeight="1">
      <c r="A38" s="430" t="s">
        <v>89</v>
      </c>
      <c r="B38" s="411" t="s">
        <v>261</v>
      </c>
      <c r="C38" s="296"/>
    </row>
    <row r="39" spans="1:3" s="96" customFormat="1" ht="12" customHeight="1">
      <c r="A39" s="431" t="s">
        <v>90</v>
      </c>
      <c r="B39" s="412" t="s">
        <v>262</v>
      </c>
      <c r="C39" s="295"/>
    </row>
    <row r="40" spans="1:3" s="96" customFormat="1" ht="12" customHeight="1">
      <c r="A40" s="431" t="s">
        <v>91</v>
      </c>
      <c r="B40" s="412" t="s">
        <v>263</v>
      </c>
      <c r="C40" s="295"/>
    </row>
    <row r="41" spans="1:3" s="96" customFormat="1" ht="12" customHeight="1">
      <c r="A41" s="431" t="s">
        <v>159</v>
      </c>
      <c r="B41" s="412" t="s">
        <v>264</v>
      </c>
      <c r="C41" s="295"/>
    </row>
    <row r="42" spans="1:3" s="96" customFormat="1" ht="12" customHeight="1">
      <c r="A42" s="431" t="s">
        <v>160</v>
      </c>
      <c r="B42" s="412" t="s">
        <v>265</v>
      </c>
      <c r="C42" s="295"/>
    </row>
    <row r="43" spans="1:3" s="96" customFormat="1" ht="12" customHeight="1">
      <c r="A43" s="431" t="s">
        <v>161</v>
      </c>
      <c r="B43" s="412" t="s">
        <v>266</v>
      </c>
      <c r="C43" s="295"/>
    </row>
    <row r="44" spans="1:3" s="96" customFormat="1" ht="12" customHeight="1">
      <c r="A44" s="431" t="s">
        <v>162</v>
      </c>
      <c r="B44" s="412" t="s">
        <v>267</v>
      </c>
      <c r="C44" s="295"/>
    </row>
    <row r="45" spans="1:3" s="96" customFormat="1" ht="12" customHeight="1">
      <c r="A45" s="431" t="s">
        <v>163</v>
      </c>
      <c r="B45" s="412" t="s">
        <v>542</v>
      </c>
      <c r="C45" s="295"/>
    </row>
    <row r="46" spans="1:3" s="96" customFormat="1" ht="12" customHeight="1">
      <c r="A46" s="431" t="s">
        <v>259</v>
      </c>
      <c r="B46" s="412" t="s">
        <v>269</v>
      </c>
      <c r="C46" s="298"/>
    </row>
    <row r="47" spans="1:3" s="96" customFormat="1" ht="12" customHeight="1">
      <c r="A47" s="432" t="s">
        <v>260</v>
      </c>
      <c r="B47" s="413" t="s">
        <v>419</v>
      </c>
      <c r="C47" s="399"/>
    </row>
    <row r="48" spans="1:3" s="96" customFormat="1" ht="12" customHeight="1" thickBot="1">
      <c r="A48" s="432" t="s">
        <v>418</v>
      </c>
      <c r="B48" s="413" t="s">
        <v>270</v>
      </c>
      <c r="C48" s="399"/>
    </row>
    <row r="49" spans="1:3" s="96" customFormat="1" ht="12" customHeight="1" thickBot="1">
      <c r="A49" s="32" t="s">
        <v>21</v>
      </c>
      <c r="B49" s="21" t="s">
        <v>271</v>
      </c>
      <c r="C49" s="293">
        <f>SUM(C50:C54)</f>
        <v>0</v>
      </c>
    </row>
    <row r="50" spans="1:3" s="96" customFormat="1" ht="12" customHeight="1">
      <c r="A50" s="430" t="s">
        <v>92</v>
      </c>
      <c r="B50" s="411" t="s">
        <v>275</v>
      </c>
      <c r="C50" s="455"/>
    </row>
    <row r="51" spans="1:3" s="96" customFormat="1" ht="12" customHeight="1">
      <c r="A51" s="431" t="s">
        <v>93</v>
      </c>
      <c r="B51" s="412" t="s">
        <v>276</v>
      </c>
      <c r="C51" s="298"/>
    </row>
    <row r="52" spans="1:3" s="96" customFormat="1" ht="12" customHeight="1">
      <c r="A52" s="431" t="s">
        <v>272</v>
      </c>
      <c r="B52" s="412" t="s">
        <v>277</v>
      </c>
      <c r="C52" s="298"/>
    </row>
    <row r="53" spans="1:3" s="96" customFormat="1" ht="12" customHeight="1">
      <c r="A53" s="431" t="s">
        <v>273</v>
      </c>
      <c r="B53" s="412" t="s">
        <v>278</v>
      </c>
      <c r="C53" s="298"/>
    </row>
    <row r="54" spans="1:3" s="96" customFormat="1" ht="12" customHeight="1" thickBot="1">
      <c r="A54" s="432" t="s">
        <v>274</v>
      </c>
      <c r="B54" s="413" t="s">
        <v>279</v>
      </c>
      <c r="C54" s="399"/>
    </row>
    <row r="55" spans="1:3" s="96" customFormat="1" ht="12" customHeight="1" thickBot="1">
      <c r="A55" s="32" t="s">
        <v>164</v>
      </c>
      <c r="B55" s="21" t="s">
        <v>280</v>
      </c>
      <c r="C55" s="293">
        <f>SUM(C56:C58)</f>
        <v>0</v>
      </c>
    </row>
    <row r="56" spans="1:3" s="96" customFormat="1" ht="12" customHeight="1">
      <c r="A56" s="430" t="s">
        <v>94</v>
      </c>
      <c r="B56" s="411" t="s">
        <v>281</v>
      </c>
      <c r="C56" s="296"/>
    </row>
    <row r="57" spans="1:3" s="96" customFormat="1" ht="12" customHeight="1">
      <c r="A57" s="431" t="s">
        <v>95</v>
      </c>
      <c r="B57" s="412" t="s">
        <v>410</v>
      </c>
      <c r="C57" s="295"/>
    </row>
    <row r="58" spans="1:3" s="96" customFormat="1" ht="12" customHeight="1">
      <c r="A58" s="431" t="s">
        <v>284</v>
      </c>
      <c r="B58" s="412" t="s">
        <v>282</v>
      </c>
      <c r="C58" s="295"/>
    </row>
    <row r="59" spans="1:3" s="96" customFormat="1" ht="12" customHeight="1" thickBot="1">
      <c r="A59" s="432" t="s">
        <v>285</v>
      </c>
      <c r="B59" s="413" t="s">
        <v>283</v>
      </c>
      <c r="C59" s="297"/>
    </row>
    <row r="60" spans="1:3" s="96" customFormat="1" ht="12" customHeight="1" thickBot="1">
      <c r="A60" s="32" t="s">
        <v>23</v>
      </c>
      <c r="B60" s="288" t="s">
        <v>286</v>
      </c>
      <c r="C60" s="293">
        <f>SUM(C61:C63)</f>
        <v>0</v>
      </c>
    </row>
    <row r="61" spans="1:3" s="96" customFormat="1" ht="12" customHeight="1">
      <c r="A61" s="430" t="s">
        <v>165</v>
      </c>
      <c r="B61" s="411" t="s">
        <v>288</v>
      </c>
      <c r="C61" s="298"/>
    </row>
    <row r="62" spans="1:3" s="96" customFormat="1" ht="12" customHeight="1">
      <c r="A62" s="431" t="s">
        <v>166</v>
      </c>
      <c r="B62" s="412" t="s">
        <v>411</v>
      </c>
      <c r="C62" s="298"/>
    </row>
    <row r="63" spans="1:3" s="96" customFormat="1" ht="12" customHeight="1">
      <c r="A63" s="431" t="s">
        <v>215</v>
      </c>
      <c r="B63" s="412" t="s">
        <v>289</v>
      </c>
      <c r="C63" s="298"/>
    </row>
    <row r="64" spans="1:3" s="96" customFormat="1" ht="12" customHeight="1" thickBot="1">
      <c r="A64" s="432" t="s">
        <v>287</v>
      </c>
      <c r="B64" s="413" t="s">
        <v>290</v>
      </c>
      <c r="C64" s="298"/>
    </row>
    <row r="65" spans="1:3" s="96" customFormat="1" ht="12" customHeight="1" thickBot="1">
      <c r="A65" s="32" t="s">
        <v>24</v>
      </c>
      <c r="B65" s="21" t="s">
        <v>291</v>
      </c>
      <c r="C65" s="299">
        <f>+C8+C15+C22+C29+C37+C49+C55+C60</f>
        <v>2400000</v>
      </c>
    </row>
    <row r="66" spans="1:3" s="96" customFormat="1" ht="12" customHeight="1" thickBot="1">
      <c r="A66" s="433" t="s">
        <v>378</v>
      </c>
      <c r="B66" s="288" t="s">
        <v>293</v>
      </c>
      <c r="C66" s="293">
        <f>SUM(C67:C69)</f>
        <v>0</v>
      </c>
    </row>
    <row r="67" spans="1:3" s="96" customFormat="1" ht="12" customHeight="1">
      <c r="A67" s="430" t="s">
        <v>321</v>
      </c>
      <c r="B67" s="411" t="s">
        <v>294</v>
      </c>
      <c r="C67" s="298"/>
    </row>
    <row r="68" spans="1:3" s="96" customFormat="1" ht="12" customHeight="1">
      <c r="A68" s="431" t="s">
        <v>330</v>
      </c>
      <c r="B68" s="412" t="s">
        <v>295</v>
      </c>
      <c r="C68" s="298"/>
    </row>
    <row r="69" spans="1:3" s="96" customFormat="1" ht="12" customHeight="1" thickBot="1">
      <c r="A69" s="432" t="s">
        <v>331</v>
      </c>
      <c r="B69" s="414" t="s">
        <v>296</v>
      </c>
      <c r="C69" s="298"/>
    </row>
    <row r="70" spans="1:3" s="96" customFormat="1" ht="12" customHeight="1" thickBot="1">
      <c r="A70" s="433" t="s">
        <v>297</v>
      </c>
      <c r="B70" s="288" t="s">
        <v>298</v>
      </c>
      <c r="C70" s="293">
        <f>SUM(C71:C74)</f>
        <v>0</v>
      </c>
    </row>
    <row r="71" spans="1:3" s="96" customFormat="1" ht="12" customHeight="1">
      <c r="A71" s="430" t="s">
        <v>140</v>
      </c>
      <c r="B71" s="411" t="s">
        <v>299</v>
      </c>
      <c r="C71" s="298"/>
    </row>
    <row r="72" spans="1:3" s="96" customFormat="1" ht="12" customHeight="1">
      <c r="A72" s="431" t="s">
        <v>141</v>
      </c>
      <c r="B72" s="412" t="s">
        <v>551</v>
      </c>
      <c r="C72" s="298"/>
    </row>
    <row r="73" spans="1:3" s="96" customFormat="1" ht="12" customHeight="1">
      <c r="A73" s="431" t="s">
        <v>322</v>
      </c>
      <c r="B73" s="412" t="s">
        <v>300</v>
      </c>
      <c r="C73" s="298"/>
    </row>
    <row r="74" spans="1:3" s="96" customFormat="1" ht="12" customHeight="1" thickBot="1">
      <c r="A74" s="432" t="s">
        <v>323</v>
      </c>
      <c r="B74" s="290" t="s">
        <v>552</v>
      </c>
      <c r="C74" s="298"/>
    </row>
    <row r="75" spans="1:3" s="96" customFormat="1" ht="12" customHeight="1" thickBot="1">
      <c r="A75" s="433" t="s">
        <v>301</v>
      </c>
      <c r="B75" s="288" t="s">
        <v>302</v>
      </c>
      <c r="C75" s="293">
        <f>SUM(C76:C77)</f>
        <v>0</v>
      </c>
    </row>
    <row r="76" spans="1:3" s="96" customFormat="1" ht="12" customHeight="1">
      <c r="A76" s="430" t="s">
        <v>324</v>
      </c>
      <c r="B76" s="411" t="s">
        <v>303</v>
      </c>
      <c r="C76" s="298"/>
    </row>
    <row r="77" spans="1:3" s="96" customFormat="1" ht="12" customHeight="1" thickBot="1">
      <c r="A77" s="432" t="s">
        <v>325</v>
      </c>
      <c r="B77" s="413" t="s">
        <v>304</v>
      </c>
      <c r="C77" s="298"/>
    </row>
    <row r="78" spans="1:3" s="95" customFormat="1" ht="12" customHeight="1" thickBot="1">
      <c r="A78" s="433" t="s">
        <v>305</v>
      </c>
      <c r="B78" s="288" t="s">
        <v>306</v>
      </c>
      <c r="C78" s="293">
        <f>SUM(C79:C81)</f>
        <v>0</v>
      </c>
    </row>
    <row r="79" spans="1:3" s="96" customFormat="1" ht="12" customHeight="1">
      <c r="A79" s="430" t="s">
        <v>326</v>
      </c>
      <c r="B79" s="411" t="s">
        <v>307</v>
      </c>
      <c r="C79" s="298"/>
    </row>
    <row r="80" spans="1:3" s="96" customFormat="1" ht="12" customHeight="1">
      <c r="A80" s="431" t="s">
        <v>327</v>
      </c>
      <c r="B80" s="412" t="s">
        <v>308</v>
      </c>
      <c r="C80" s="298"/>
    </row>
    <row r="81" spans="1:3" s="96" customFormat="1" ht="12" customHeight="1" thickBot="1">
      <c r="A81" s="432" t="s">
        <v>328</v>
      </c>
      <c r="B81" s="413" t="s">
        <v>553</v>
      </c>
      <c r="C81" s="298"/>
    </row>
    <row r="82" spans="1:3" s="96" customFormat="1" ht="12" customHeight="1" thickBot="1">
      <c r="A82" s="433" t="s">
        <v>309</v>
      </c>
      <c r="B82" s="288" t="s">
        <v>329</v>
      </c>
      <c r="C82" s="293">
        <f>SUM(C83:C86)</f>
        <v>0</v>
      </c>
    </row>
    <row r="83" spans="1:3" s="96" customFormat="1" ht="12" customHeight="1">
      <c r="A83" s="434" t="s">
        <v>310</v>
      </c>
      <c r="B83" s="411" t="s">
        <v>311</v>
      </c>
      <c r="C83" s="298"/>
    </row>
    <row r="84" spans="1:3" s="96" customFormat="1" ht="12" customHeight="1">
      <c r="A84" s="435" t="s">
        <v>312</v>
      </c>
      <c r="B84" s="412" t="s">
        <v>313</v>
      </c>
      <c r="C84" s="298"/>
    </row>
    <row r="85" spans="1:3" s="96" customFormat="1" ht="12" customHeight="1">
      <c r="A85" s="435" t="s">
        <v>314</v>
      </c>
      <c r="B85" s="412" t="s">
        <v>315</v>
      </c>
      <c r="C85" s="298"/>
    </row>
    <row r="86" spans="1:3" s="95" customFormat="1" ht="12" customHeight="1" thickBot="1">
      <c r="A86" s="436" t="s">
        <v>316</v>
      </c>
      <c r="B86" s="413" t="s">
        <v>317</v>
      </c>
      <c r="C86" s="298"/>
    </row>
    <row r="87" spans="1:3" s="95" customFormat="1" ht="12" customHeight="1" thickBot="1">
      <c r="A87" s="433" t="s">
        <v>318</v>
      </c>
      <c r="B87" s="288" t="s">
        <v>458</v>
      </c>
      <c r="C87" s="456"/>
    </row>
    <row r="88" spans="1:3" s="95" customFormat="1" ht="12" customHeight="1" thickBot="1">
      <c r="A88" s="433" t="s">
        <v>490</v>
      </c>
      <c r="B88" s="288" t="s">
        <v>319</v>
      </c>
      <c r="C88" s="456"/>
    </row>
    <row r="89" spans="1:3" s="95" customFormat="1" ht="12" customHeight="1" thickBot="1">
      <c r="A89" s="433" t="s">
        <v>491</v>
      </c>
      <c r="B89" s="418" t="s">
        <v>461</v>
      </c>
      <c r="C89" s="299">
        <f>+C66+C70+C75+C78+C82+C88+C87</f>
        <v>0</v>
      </c>
    </row>
    <row r="90" spans="1:3" s="95" customFormat="1" ht="12" customHeight="1" thickBot="1">
      <c r="A90" s="437" t="s">
        <v>492</v>
      </c>
      <c r="B90" s="419" t="s">
        <v>493</v>
      </c>
      <c r="C90" s="299">
        <f>+C65+C89</f>
        <v>2400000</v>
      </c>
    </row>
    <row r="91" spans="1:3" s="96" customFormat="1" ht="15" customHeight="1" thickBot="1">
      <c r="A91" s="233"/>
      <c r="B91" s="234"/>
      <c r="C91" s="358"/>
    </row>
    <row r="92" spans="1:3" s="68" customFormat="1" ht="16.5" customHeight="1" thickBot="1">
      <c r="A92" s="237"/>
      <c r="B92" s="238" t="s">
        <v>55</v>
      </c>
      <c r="C92" s="360"/>
    </row>
    <row r="93" spans="1:3" s="97" customFormat="1" ht="12" customHeight="1" thickBot="1">
      <c r="A93" s="404" t="s">
        <v>16</v>
      </c>
      <c r="B93" s="28" t="s">
        <v>497</v>
      </c>
      <c r="C93" s="292">
        <f>+C94+C95+C96+C97+C98+C111</f>
        <v>2400000</v>
      </c>
    </row>
    <row r="94" spans="1:3" ht="12" customHeight="1">
      <c r="A94" s="438" t="s">
        <v>96</v>
      </c>
      <c r="B94" s="10" t="s">
        <v>47</v>
      </c>
      <c r="C94" s="294"/>
    </row>
    <row r="95" spans="1:3" ht="12" customHeight="1">
      <c r="A95" s="431" t="s">
        <v>97</v>
      </c>
      <c r="B95" s="8" t="s">
        <v>167</v>
      </c>
      <c r="C95" s="295"/>
    </row>
    <row r="96" spans="1:3" ht="12" customHeight="1">
      <c r="A96" s="431" t="s">
        <v>98</v>
      </c>
      <c r="B96" s="8" t="s">
        <v>132</v>
      </c>
      <c r="C96" s="297"/>
    </row>
    <row r="97" spans="1:3" ht="12" customHeight="1">
      <c r="A97" s="431" t="s">
        <v>99</v>
      </c>
      <c r="B97" s="11" t="s">
        <v>168</v>
      </c>
      <c r="C97" s="297"/>
    </row>
    <row r="98" spans="1:3" ht="12" customHeight="1">
      <c r="A98" s="431" t="s">
        <v>110</v>
      </c>
      <c r="B98" s="19" t="s">
        <v>169</v>
      </c>
      <c r="C98" s="297">
        <v>2400000</v>
      </c>
    </row>
    <row r="99" spans="1:3" ht="12" customHeight="1">
      <c r="A99" s="431" t="s">
        <v>100</v>
      </c>
      <c r="B99" s="8" t="s">
        <v>494</v>
      </c>
      <c r="C99" s="297"/>
    </row>
    <row r="100" spans="1:3" ht="12" customHeight="1">
      <c r="A100" s="431" t="s">
        <v>101</v>
      </c>
      <c r="B100" s="140" t="s">
        <v>424</v>
      </c>
      <c r="C100" s="297"/>
    </row>
    <row r="101" spans="1:3" ht="12" customHeight="1">
      <c r="A101" s="431" t="s">
        <v>111</v>
      </c>
      <c r="B101" s="140" t="s">
        <v>423</v>
      </c>
      <c r="C101" s="297"/>
    </row>
    <row r="102" spans="1:3" ht="12" customHeight="1">
      <c r="A102" s="431" t="s">
        <v>112</v>
      </c>
      <c r="B102" s="140" t="s">
        <v>335</v>
      </c>
      <c r="C102" s="297"/>
    </row>
    <row r="103" spans="1:3" ht="12" customHeight="1">
      <c r="A103" s="431" t="s">
        <v>113</v>
      </c>
      <c r="B103" s="141" t="s">
        <v>336</v>
      </c>
      <c r="C103" s="297"/>
    </row>
    <row r="104" spans="1:3" ht="12" customHeight="1">
      <c r="A104" s="431" t="s">
        <v>114</v>
      </c>
      <c r="B104" s="141" t="s">
        <v>337</v>
      </c>
      <c r="C104" s="297"/>
    </row>
    <row r="105" spans="1:3" ht="12" customHeight="1">
      <c r="A105" s="431" t="s">
        <v>116</v>
      </c>
      <c r="B105" s="140" t="s">
        <v>338</v>
      </c>
      <c r="C105" s="297"/>
    </row>
    <row r="106" spans="1:3" ht="12" customHeight="1">
      <c r="A106" s="431" t="s">
        <v>170</v>
      </c>
      <c r="B106" s="140" t="s">
        <v>339</v>
      </c>
      <c r="C106" s="297"/>
    </row>
    <row r="107" spans="1:3" ht="12" customHeight="1">
      <c r="A107" s="431" t="s">
        <v>333</v>
      </c>
      <c r="B107" s="141" t="s">
        <v>340</v>
      </c>
      <c r="C107" s="297"/>
    </row>
    <row r="108" spans="1:3" ht="12" customHeight="1">
      <c r="A108" s="439" t="s">
        <v>334</v>
      </c>
      <c r="B108" s="142" t="s">
        <v>341</v>
      </c>
      <c r="C108" s="297"/>
    </row>
    <row r="109" spans="1:3" ht="12" customHeight="1">
      <c r="A109" s="431" t="s">
        <v>421</v>
      </c>
      <c r="B109" s="142" t="s">
        <v>342</v>
      </c>
      <c r="C109" s="297"/>
    </row>
    <row r="110" spans="1:3" ht="12" customHeight="1">
      <c r="A110" s="431" t="s">
        <v>422</v>
      </c>
      <c r="B110" s="141" t="s">
        <v>343</v>
      </c>
      <c r="C110" s="295">
        <v>2400000</v>
      </c>
    </row>
    <row r="111" spans="1:3" ht="12" customHeight="1">
      <c r="A111" s="431" t="s">
        <v>426</v>
      </c>
      <c r="B111" s="11" t="s">
        <v>48</v>
      </c>
      <c r="C111" s="295"/>
    </row>
    <row r="112" spans="1:3" ht="12" customHeight="1">
      <c r="A112" s="432" t="s">
        <v>427</v>
      </c>
      <c r="B112" s="8" t="s">
        <v>495</v>
      </c>
      <c r="C112" s="297"/>
    </row>
    <row r="113" spans="1:3" ht="12" customHeight="1" thickBot="1">
      <c r="A113" s="440" t="s">
        <v>428</v>
      </c>
      <c r="B113" s="143" t="s">
        <v>496</v>
      </c>
      <c r="C113" s="301"/>
    </row>
    <row r="114" spans="1:3" ht="12" customHeight="1" thickBot="1">
      <c r="A114" s="32" t="s">
        <v>17</v>
      </c>
      <c r="B114" s="27" t="s">
        <v>344</v>
      </c>
      <c r="C114" s="293">
        <f>+C115+C117+C119</f>
        <v>0</v>
      </c>
    </row>
    <row r="115" spans="1:3" ht="12" customHeight="1">
      <c r="A115" s="430" t="s">
        <v>102</v>
      </c>
      <c r="B115" s="8" t="s">
        <v>214</v>
      </c>
      <c r="C115" s="296"/>
    </row>
    <row r="116" spans="1:3" ht="12" customHeight="1">
      <c r="A116" s="430" t="s">
        <v>103</v>
      </c>
      <c r="B116" s="12" t="s">
        <v>348</v>
      </c>
      <c r="C116" s="296"/>
    </row>
    <row r="117" spans="1:3" ht="12" customHeight="1">
      <c r="A117" s="430" t="s">
        <v>104</v>
      </c>
      <c r="B117" s="12" t="s">
        <v>171</v>
      </c>
      <c r="C117" s="295"/>
    </row>
    <row r="118" spans="1:3" ht="12" customHeight="1">
      <c r="A118" s="430" t="s">
        <v>105</v>
      </c>
      <c r="B118" s="12" t="s">
        <v>349</v>
      </c>
      <c r="C118" s="261"/>
    </row>
    <row r="119" spans="1:3" ht="12" customHeight="1">
      <c r="A119" s="430" t="s">
        <v>106</v>
      </c>
      <c r="B119" s="290" t="s">
        <v>216</v>
      </c>
      <c r="C119" s="261"/>
    </row>
    <row r="120" spans="1:3" ht="12" customHeight="1">
      <c r="A120" s="430" t="s">
        <v>115</v>
      </c>
      <c r="B120" s="289" t="s">
        <v>412</v>
      </c>
      <c r="C120" s="261"/>
    </row>
    <row r="121" spans="1:3" ht="12" customHeight="1">
      <c r="A121" s="430" t="s">
        <v>117</v>
      </c>
      <c r="B121" s="407" t="s">
        <v>354</v>
      </c>
      <c r="C121" s="261"/>
    </row>
    <row r="122" spans="1:3" ht="12" customHeight="1">
      <c r="A122" s="430" t="s">
        <v>172</v>
      </c>
      <c r="B122" s="141" t="s">
        <v>337</v>
      </c>
      <c r="C122" s="261"/>
    </row>
    <row r="123" spans="1:3" ht="12" customHeight="1">
      <c r="A123" s="430" t="s">
        <v>173</v>
      </c>
      <c r="B123" s="141" t="s">
        <v>353</v>
      </c>
      <c r="C123" s="261"/>
    </row>
    <row r="124" spans="1:3" ht="12" customHeight="1">
      <c r="A124" s="430" t="s">
        <v>174</v>
      </c>
      <c r="B124" s="141" t="s">
        <v>352</v>
      </c>
      <c r="C124" s="261"/>
    </row>
    <row r="125" spans="1:3" ht="12" customHeight="1">
      <c r="A125" s="430" t="s">
        <v>345</v>
      </c>
      <c r="B125" s="141" t="s">
        <v>340</v>
      </c>
      <c r="C125" s="261"/>
    </row>
    <row r="126" spans="1:3" ht="12" customHeight="1">
      <c r="A126" s="430" t="s">
        <v>346</v>
      </c>
      <c r="B126" s="141" t="s">
        <v>351</v>
      </c>
      <c r="C126" s="261"/>
    </row>
    <row r="127" spans="1:3" ht="12" customHeight="1" thickBot="1">
      <c r="A127" s="439" t="s">
        <v>347</v>
      </c>
      <c r="B127" s="141" t="s">
        <v>350</v>
      </c>
      <c r="C127" s="263"/>
    </row>
    <row r="128" spans="1:3" ht="12" customHeight="1" thickBot="1">
      <c r="A128" s="32" t="s">
        <v>18</v>
      </c>
      <c r="B128" s="123" t="s">
        <v>431</v>
      </c>
      <c r="C128" s="293">
        <f>+C93+C114</f>
        <v>2400000</v>
      </c>
    </row>
    <row r="129" spans="1:3" ht="12" customHeight="1" thickBot="1">
      <c r="A129" s="32" t="s">
        <v>19</v>
      </c>
      <c r="B129" s="123" t="s">
        <v>432</v>
      </c>
      <c r="C129" s="293">
        <f>+C130+C131+C132</f>
        <v>0</v>
      </c>
    </row>
    <row r="130" spans="1:3" s="97" customFormat="1" ht="12" customHeight="1">
      <c r="A130" s="430" t="s">
        <v>252</v>
      </c>
      <c r="B130" s="9" t="s">
        <v>500</v>
      </c>
      <c r="C130" s="261"/>
    </row>
    <row r="131" spans="1:3" ht="12" customHeight="1">
      <c r="A131" s="430" t="s">
        <v>253</v>
      </c>
      <c r="B131" s="9" t="s">
        <v>440</v>
      </c>
      <c r="C131" s="261"/>
    </row>
    <row r="132" spans="1:3" ht="12" customHeight="1" thickBot="1">
      <c r="A132" s="439" t="s">
        <v>254</v>
      </c>
      <c r="B132" s="7" t="s">
        <v>499</v>
      </c>
      <c r="C132" s="261"/>
    </row>
    <row r="133" spans="1:3" ht="12" customHeight="1" thickBot="1">
      <c r="A133" s="32" t="s">
        <v>20</v>
      </c>
      <c r="B133" s="123" t="s">
        <v>433</v>
      </c>
      <c r="C133" s="293">
        <f>+C134+C135+C136+C137+C138+C139</f>
        <v>0</v>
      </c>
    </row>
    <row r="134" spans="1:3" ht="12" customHeight="1">
      <c r="A134" s="430" t="s">
        <v>89</v>
      </c>
      <c r="B134" s="9" t="s">
        <v>442</v>
      </c>
      <c r="C134" s="261"/>
    </row>
    <row r="135" spans="1:3" ht="12" customHeight="1">
      <c r="A135" s="430" t="s">
        <v>90</v>
      </c>
      <c r="B135" s="9" t="s">
        <v>434</v>
      </c>
      <c r="C135" s="261"/>
    </row>
    <row r="136" spans="1:3" ht="12" customHeight="1">
      <c r="A136" s="430" t="s">
        <v>91</v>
      </c>
      <c r="B136" s="9" t="s">
        <v>435</v>
      </c>
      <c r="C136" s="261"/>
    </row>
    <row r="137" spans="1:3" ht="12" customHeight="1">
      <c r="A137" s="430" t="s">
        <v>159</v>
      </c>
      <c r="B137" s="9" t="s">
        <v>498</v>
      </c>
      <c r="C137" s="261"/>
    </row>
    <row r="138" spans="1:3" ht="12" customHeight="1">
      <c r="A138" s="430" t="s">
        <v>160</v>
      </c>
      <c r="B138" s="9" t="s">
        <v>437</v>
      </c>
      <c r="C138" s="261"/>
    </row>
    <row r="139" spans="1:3" s="97" customFormat="1" ht="12" customHeight="1" thickBot="1">
      <c r="A139" s="439" t="s">
        <v>161</v>
      </c>
      <c r="B139" s="7" t="s">
        <v>438</v>
      </c>
      <c r="C139" s="261"/>
    </row>
    <row r="140" spans="1:11" ht="12" customHeight="1" thickBot="1">
      <c r="A140" s="32" t="s">
        <v>21</v>
      </c>
      <c r="B140" s="123" t="s">
        <v>522</v>
      </c>
      <c r="C140" s="299">
        <f>+C141+C142+C144+C145+C143</f>
        <v>0</v>
      </c>
      <c r="K140" s="244"/>
    </row>
    <row r="141" spans="1:3" ht="12.75">
      <c r="A141" s="430" t="s">
        <v>92</v>
      </c>
      <c r="B141" s="9" t="s">
        <v>355</v>
      </c>
      <c r="C141" s="261"/>
    </row>
    <row r="142" spans="1:3" ht="12" customHeight="1">
      <c r="A142" s="430" t="s">
        <v>93</v>
      </c>
      <c r="B142" s="9" t="s">
        <v>356</v>
      </c>
      <c r="C142" s="261"/>
    </row>
    <row r="143" spans="1:3" s="97" customFormat="1" ht="12" customHeight="1">
      <c r="A143" s="430" t="s">
        <v>272</v>
      </c>
      <c r="B143" s="9" t="s">
        <v>521</v>
      </c>
      <c r="C143" s="261"/>
    </row>
    <row r="144" spans="1:3" s="97" customFormat="1" ht="12" customHeight="1">
      <c r="A144" s="430" t="s">
        <v>273</v>
      </c>
      <c r="B144" s="9" t="s">
        <v>447</v>
      </c>
      <c r="C144" s="261"/>
    </row>
    <row r="145" spans="1:3" s="97" customFormat="1" ht="12" customHeight="1" thickBot="1">
      <c r="A145" s="439" t="s">
        <v>274</v>
      </c>
      <c r="B145" s="7" t="s">
        <v>374</v>
      </c>
      <c r="C145" s="261"/>
    </row>
    <row r="146" spans="1:3" s="97" customFormat="1" ht="12" customHeight="1" thickBot="1">
      <c r="A146" s="32" t="s">
        <v>22</v>
      </c>
      <c r="B146" s="123" t="s">
        <v>448</v>
      </c>
      <c r="C146" s="302">
        <f>+C147+C148+C149+C150+C151</f>
        <v>0</v>
      </c>
    </row>
    <row r="147" spans="1:3" s="97" customFormat="1" ht="12" customHeight="1">
      <c r="A147" s="430" t="s">
        <v>94</v>
      </c>
      <c r="B147" s="9" t="s">
        <v>443</v>
      </c>
      <c r="C147" s="261"/>
    </row>
    <row r="148" spans="1:3" s="97" customFormat="1" ht="12" customHeight="1">
      <c r="A148" s="430" t="s">
        <v>95</v>
      </c>
      <c r="B148" s="9" t="s">
        <v>450</v>
      </c>
      <c r="C148" s="261"/>
    </row>
    <row r="149" spans="1:3" s="97" customFormat="1" ht="12" customHeight="1">
      <c r="A149" s="430" t="s">
        <v>284</v>
      </c>
      <c r="B149" s="9" t="s">
        <v>445</v>
      </c>
      <c r="C149" s="261"/>
    </row>
    <row r="150" spans="1:3" ht="12.75" customHeight="1">
      <c r="A150" s="430" t="s">
        <v>285</v>
      </c>
      <c r="B150" s="9" t="s">
        <v>501</v>
      </c>
      <c r="C150" s="261"/>
    </row>
    <row r="151" spans="1:3" ht="12.75" customHeight="1" thickBot="1">
      <c r="A151" s="439" t="s">
        <v>449</v>
      </c>
      <c r="B151" s="7" t="s">
        <v>452</v>
      </c>
      <c r="C151" s="263"/>
    </row>
    <row r="152" spans="1:3" ht="12.75" customHeight="1" thickBot="1">
      <c r="A152" s="484" t="s">
        <v>23</v>
      </c>
      <c r="B152" s="123" t="s">
        <v>453</v>
      </c>
      <c r="C152" s="302"/>
    </row>
    <row r="153" spans="1:3" ht="12" customHeight="1" thickBot="1">
      <c r="A153" s="484" t="s">
        <v>24</v>
      </c>
      <c r="B153" s="123" t="s">
        <v>454</v>
      </c>
      <c r="C153" s="302"/>
    </row>
    <row r="154" spans="1:3" ht="15" customHeight="1" thickBot="1">
      <c r="A154" s="32" t="s">
        <v>25</v>
      </c>
      <c r="B154" s="123" t="s">
        <v>456</v>
      </c>
      <c r="C154" s="421">
        <f>+C129+C133+C140+C146+C152+C153</f>
        <v>0</v>
      </c>
    </row>
    <row r="155" spans="1:3" ht="13.5" thickBot="1">
      <c r="A155" s="441" t="s">
        <v>26</v>
      </c>
      <c r="B155" s="376" t="s">
        <v>455</v>
      </c>
      <c r="C155" s="421">
        <f>+C128+C154</f>
        <v>2400000</v>
      </c>
    </row>
    <row r="156" spans="1:3" ht="15" customHeight="1" thickBot="1">
      <c r="A156" s="384"/>
      <c r="B156" s="385"/>
      <c r="C156" s="614">
        <f>C90-C155</f>
        <v>0</v>
      </c>
    </row>
    <row r="157" spans="1:3" ht="14.25" customHeight="1" thickBot="1">
      <c r="A157" s="242" t="s">
        <v>502</v>
      </c>
      <c r="B157" s="243"/>
      <c r="C157" s="120">
        <v>0</v>
      </c>
    </row>
    <row r="158" spans="1:3" ht="13.5" thickBot="1">
      <c r="A158" s="242" t="s">
        <v>190</v>
      </c>
      <c r="B158" s="243"/>
      <c r="C158" s="120">
        <v>0</v>
      </c>
    </row>
    <row r="159" spans="1:3" ht="12.75">
      <c r="A159" s="611"/>
      <c r="B159" s="612"/>
      <c r="C159" s="613"/>
    </row>
    <row r="160" spans="1:2" ht="12.75">
      <c r="A160" s="611"/>
      <c r="B160" s="612"/>
    </row>
    <row r="161" spans="1:3" ht="12.75">
      <c r="A161" s="611"/>
      <c r="B161" s="612"/>
      <c r="C161" s="613"/>
    </row>
    <row r="162" spans="1:3" ht="12.75">
      <c r="A162" s="611"/>
      <c r="B162" s="612"/>
      <c r="C162" s="613"/>
    </row>
    <row r="163" spans="1:3" ht="12.75">
      <c r="A163" s="611"/>
      <c r="B163" s="612"/>
      <c r="C163" s="613"/>
    </row>
    <row r="164" spans="1:3" ht="12.75">
      <c r="A164" s="611"/>
      <c r="B164" s="612"/>
      <c r="C164" s="613"/>
    </row>
    <row r="165" spans="1:3" ht="12.75">
      <c r="A165" s="611"/>
      <c r="B165" s="612"/>
      <c r="C165" s="613"/>
    </row>
    <row r="166" spans="1:3" ht="12.75">
      <c r="A166" s="611"/>
      <c r="B166" s="612"/>
      <c r="C166" s="613"/>
    </row>
    <row r="167" spans="1:3" ht="12.75">
      <c r="A167" s="611"/>
      <c r="B167" s="612"/>
      <c r="C167" s="613"/>
    </row>
    <row r="168" spans="1:3" ht="12.75">
      <c r="A168" s="611"/>
      <c r="B168" s="612"/>
      <c r="C168" s="613"/>
    </row>
    <row r="169" spans="1:3" ht="12.75">
      <c r="A169" s="611"/>
      <c r="B169" s="612"/>
      <c r="C169" s="613"/>
    </row>
    <row r="170" spans="1:3" ht="12.75">
      <c r="A170" s="611"/>
      <c r="B170" s="612"/>
      <c r="C170" s="613"/>
    </row>
    <row r="171" spans="1:3" ht="12.75">
      <c r="A171" s="611"/>
      <c r="B171" s="612"/>
      <c r="C171" s="613"/>
    </row>
    <row r="172" spans="1:3" ht="12.75">
      <c r="A172" s="611"/>
      <c r="B172" s="612"/>
      <c r="C172" s="613"/>
    </row>
    <row r="173" spans="1:3" ht="12.75">
      <c r="A173" s="611"/>
      <c r="B173" s="612"/>
      <c r="C173" s="613"/>
    </row>
    <row r="174" spans="1:3" ht="12.75">
      <c r="A174" s="611"/>
      <c r="B174" s="612"/>
      <c r="C174" s="613"/>
    </row>
    <row r="175" spans="1:3" ht="12.75">
      <c r="A175" s="611"/>
      <c r="B175" s="612"/>
      <c r="C175" s="613"/>
    </row>
    <row r="176" spans="1:3" ht="12.75">
      <c r="A176" s="611"/>
      <c r="B176" s="612"/>
      <c r="C176" s="613"/>
    </row>
    <row r="177" spans="1:3" ht="12.75">
      <c r="A177" s="611"/>
      <c r="B177" s="612"/>
      <c r="C177" s="613"/>
    </row>
    <row r="178" spans="1:3" ht="12.75">
      <c r="A178" s="611"/>
      <c r="B178" s="612"/>
      <c r="C178" s="613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83"/>
  <sheetViews>
    <sheetView zoomScale="120" zoomScaleNormal="120" workbookViewId="0" topLeftCell="A37">
      <selection activeCell="C39" sqref="C39:C41"/>
    </sheetView>
  </sheetViews>
  <sheetFormatPr defaultColWidth="9.00390625" defaultRowHeight="12.75"/>
  <cols>
    <col min="1" max="1" width="13.875" style="240" customWidth="1"/>
    <col min="2" max="2" width="79.125" style="241" customWidth="1"/>
    <col min="3" max="3" width="25.00390625" style="241" customWidth="1"/>
    <col min="4" max="16384" width="9.375" style="241" customWidth="1"/>
  </cols>
  <sheetData>
    <row r="1" spans="1:3" s="221" customFormat="1" ht="21" customHeight="1" thickBot="1">
      <c r="A1" s="592"/>
      <c r="B1" s="593"/>
      <c r="C1" s="587" t="str">
        <f>CONCATENATE("9.2. melléklet ",ALAPADATOK!A7," ",ALAPADATOK!B7," ",ALAPADATOK!C7," ",ALAPADATOK!D7," ",ALAPADATOK!E7," ",ALAPADATOK!F7," ",ALAPADATOK!G7," ",ALAPADATOK!H7)</f>
        <v>9.2. melléklet a 3 / 2019. ( II.15. ) önkormányzati rendelethez</v>
      </c>
    </row>
    <row r="2" spans="1:3" s="450" customFormat="1" ht="36">
      <c r="A2" s="594" t="s">
        <v>188</v>
      </c>
      <c r="B2" s="595" t="str">
        <f>CONCATENATE(ALAPADATOK!A11)</f>
        <v>Murakeresztúri Közös Önkormányzti Hivatal</v>
      </c>
      <c r="C2" s="615" t="s">
        <v>57</v>
      </c>
    </row>
    <row r="3" spans="1:3" s="450" customFormat="1" ht="24.75" thickBot="1">
      <c r="A3" s="616" t="s">
        <v>187</v>
      </c>
      <c r="B3" s="598" t="s">
        <v>382</v>
      </c>
      <c r="C3" s="617" t="s">
        <v>52</v>
      </c>
    </row>
    <row r="4" spans="1:3" s="451" customFormat="1" ht="15.75" customHeight="1" thickBot="1">
      <c r="A4" s="600"/>
      <c r="B4" s="600"/>
      <c r="C4" s="601" t="s">
        <v>632</v>
      </c>
    </row>
    <row r="5" spans="1:3" ht="13.5" thickBot="1">
      <c r="A5" s="602" t="s">
        <v>189</v>
      </c>
      <c r="B5" s="603" t="s">
        <v>544</v>
      </c>
      <c r="C5" s="618" t="s">
        <v>53</v>
      </c>
    </row>
    <row r="6" spans="1:3" s="452" customFormat="1" ht="12.75" customHeight="1" thickBot="1">
      <c r="A6" s="605"/>
      <c r="B6" s="606" t="s">
        <v>476</v>
      </c>
      <c r="C6" s="607" t="s">
        <v>477</v>
      </c>
    </row>
    <row r="7" spans="1:3" s="452" customFormat="1" ht="15.75" customHeight="1" thickBot="1">
      <c r="A7" s="227"/>
      <c r="B7" s="228" t="s">
        <v>54</v>
      </c>
      <c r="C7" s="229"/>
    </row>
    <row r="8" spans="1:3" s="364" customFormat="1" ht="12" customHeight="1" thickBot="1">
      <c r="A8" s="190" t="s">
        <v>16</v>
      </c>
      <c r="B8" s="230" t="s">
        <v>503</v>
      </c>
      <c r="C8" s="313">
        <f>SUM(C9:C19)</f>
        <v>100</v>
      </c>
    </row>
    <row r="9" spans="1:3" s="364" customFormat="1" ht="12" customHeight="1">
      <c r="A9" s="445" t="s">
        <v>96</v>
      </c>
      <c r="B9" s="10" t="s">
        <v>261</v>
      </c>
      <c r="C9" s="354"/>
    </row>
    <row r="10" spans="1:3" s="364" customFormat="1" ht="12" customHeight="1">
      <c r="A10" s="446" t="s">
        <v>97</v>
      </c>
      <c r="B10" s="8" t="s">
        <v>262</v>
      </c>
      <c r="C10" s="311"/>
    </row>
    <row r="11" spans="1:3" s="364" customFormat="1" ht="12" customHeight="1">
      <c r="A11" s="446" t="s">
        <v>98</v>
      </c>
      <c r="B11" s="8" t="s">
        <v>263</v>
      </c>
      <c r="C11" s="311"/>
    </row>
    <row r="12" spans="1:3" s="364" customFormat="1" ht="12" customHeight="1">
      <c r="A12" s="446" t="s">
        <v>99</v>
      </c>
      <c r="B12" s="8" t="s">
        <v>264</v>
      </c>
      <c r="C12" s="311"/>
    </row>
    <row r="13" spans="1:3" s="364" customFormat="1" ht="12" customHeight="1">
      <c r="A13" s="446" t="s">
        <v>139</v>
      </c>
      <c r="B13" s="8" t="s">
        <v>265</v>
      </c>
      <c r="C13" s="311"/>
    </row>
    <row r="14" spans="1:3" s="364" customFormat="1" ht="12" customHeight="1">
      <c r="A14" s="446" t="s">
        <v>100</v>
      </c>
      <c r="B14" s="8" t="s">
        <v>383</v>
      </c>
      <c r="C14" s="311"/>
    </row>
    <row r="15" spans="1:3" s="364" customFormat="1" ht="12" customHeight="1">
      <c r="A15" s="446" t="s">
        <v>101</v>
      </c>
      <c r="B15" s="7" t="s">
        <v>384</v>
      </c>
      <c r="C15" s="311"/>
    </row>
    <row r="16" spans="1:3" s="364" customFormat="1" ht="12" customHeight="1">
      <c r="A16" s="446" t="s">
        <v>111</v>
      </c>
      <c r="B16" s="8" t="s">
        <v>268</v>
      </c>
      <c r="C16" s="355"/>
    </row>
    <row r="17" spans="1:3" s="453" customFormat="1" ht="12" customHeight="1">
      <c r="A17" s="446" t="s">
        <v>112</v>
      </c>
      <c r="B17" s="8" t="s">
        <v>269</v>
      </c>
      <c r="C17" s="311"/>
    </row>
    <row r="18" spans="1:3" s="453" customFormat="1" ht="12" customHeight="1">
      <c r="A18" s="446" t="s">
        <v>113</v>
      </c>
      <c r="B18" s="8" t="s">
        <v>419</v>
      </c>
      <c r="C18" s="312"/>
    </row>
    <row r="19" spans="1:3" s="453" customFormat="1" ht="12" customHeight="1" thickBot="1">
      <c r="A19" s="446" t="s">
        <v>114</v>
      </c>
      <c r="B19" s="7" t="s">
        <v>270</v>
      </c>
      <c r="C19" s="312">
        <v>100</v>
      </c>
    </row>
    <row r="20" spans="1:3" s="364" customFormat="1" ht="12" customHeight="1" thickBot="1">
      <c r="A20" s="190" t="s">
        <v>17</v>
      </c>
      <c r="B20" s="230" t="s">
        <v>385</v>
      </c>
      <c r="C20" s="313">
        <f>SUM(C21:C23)</f>
        <v>0</v>
      </c>
    </row>
    <row r="21" spans="1:3" s="453" customFormat="1" ht="12" customHeight="1">
      <c r="A21" s="446" t="s">
        <v>102</v>
      </c>
      <c r="B21" s="9" t="s">
        <v>242</v>
      </c>
      <c r="C21" s="311"/>
    </row>
    <row r="22" spans="1:3" s="453" customFormat="1" ht="12" customHeight="1">
      <c r="A22" s="446" t="s">
        <v>103</v>
      </c>
      <c r="B22" s="8" t="s">
        <v>386</v>
      </c>
      <c r="C22" s="311"/>
    </row>
    <row r="23" spans="1:3" s="453" customFormat="1" ht="12" customHeight="1">
      <c r="A23" s="446" t="s">
        <v>104</v>
      </c>
      <c r="B23" s="8" t="s">
        <v>387</v>
      </c>
      <c r="C23" s="311"/>
    </row>
    <row r="24" spans="1:3" s="453" customFormat="1" ht="12" customHeight="1" thickBot="1">
      <c r="A24" s="446" t="s">
        <v>105</v>
      </c>
      <c r="B24" s="8" t="s">
        <v>504</v>
      </c>
      <c r="C24" s="311"/>
    </row>
    <row r="25" spans="1:3" s="453" customFormat="1" ht="12" customHeight="1" thickBot="1">
      <c r="A25" s="197" t="s">
        <v>18</v>
      </c>
      <c r="B25" s="123" t="s">
        <v>158</v>
      </c>
      <c r="C25" s="339"/>
    </row>
    <row r="26" spans="1:3" s="453" customFormat="1" ht="12" customHeight="1" thickBot="1">
      <c r="A26" s="197" t="s">
        <v>19</v>
      </c>
      <c r="B26" s="123" t="s">
        <v>505</v>
      </c>
      <c r="C26" s="313">
        <f>+C27+C28+C29</f>
        <v>0</v>
      </c>
    </row>
    <row r="27" spans="1:3" s="453" customFormat="1" ht="12" customHeight="1">
      <c r="A27" s="447" t="s">
        <v>252</v>
      </c>
      <c r="B27" s="448" t="s">
        <v>247</v>
      </c>
      <c r="C27" s="76"/>
    </row>
    <row r="28" spans="1:3" s="453" customFormat="1" ht="12" customHeight="1">
      <c r="A28" s="447" t="s">
        <v>253</v>
      </c>
      <c r="B28" s="448" t="s">
        <v>386</v>
      </c>
      <c r="C28" s="311"/>
    </row>
    <row r="29" spans="1:3" s="453" customFormat="1" ht="12" customHeight="1">
      <c r="A29" s="447" t="s">
        <v>254</v>
      </c>
      <c r="B29" s="449" t="s">
        <v>389</v>
      </c>
      <c r="C29" s="311"/>
    </row>
    <row r="30" spans="1:3" s="453" customFormat="1" ht="12" customHeight="1" thickBot="1">
      <c r="A30" s="446" t="s">
        <v>255</v>
      </c>
      <c r="B30" s="139" t="s">
        <v>506</v>
      </c>
      <c r="C30" s="83"/>
    </row>
    <row r="31" spans="1:3" s="453" customFormat="1" ht="12" customHeight="1" thickBot="1">
      <c r="A31" s="197" t="s">
        <v>20</v>
      </c>
      <c r="B31" s="123" t="s">
        <v>390</v>
      </c>
      <c r="C31" s="313">
        <f>+C32+C33+C34</f>
        <v>0</v>
      </c>
    </row>
    <row r="32" spans="1:3" s="453" customFormat="1" ht="12" customHeight="1">
      <c r="A32" s="447" t="s">
        <v>89</v>
      </c>
      <c r="B32" s="448" t="s">
        <v>275</v>
      </c>
      <c r="C32" s="76"/>
    </row>
    <row r="33" spans="1:3" s="453" customFormat="1" ht="12" customHeight="1">
      <c r="A33" s="447" t="s">
        <v>90</v>
      </c>
      <c r="B33" s="449" t="s">
        <v>276</v>
      </c>
      <c r="C33" s="314"/>
    </row>
    <row r="34" spans="1:3" s="453" customFormat="1" ht="12" customHeight="1" thickBot="1">
      <c r="A34" s="446" t="s">
        <v>91</v>
      </c>
      <c r="B34" s="139" t="s">
        <v>277</v>
      </c>
      <c r="C34" s="83"/>
    </row>
    <row r="35" spans="1:3" s="364" customFormat="1" ht="12" customHeight="1" thickBot="1">
      <c r="A35" s="197" t="s">
        <v>21</v>
      </c>
      <c r="B35" s="123" t="s">
        <v>360</v>
      </c>
      <c r="C35" s="339"/>
    </row>
    <row r="36" spans="1:3" s="364" customFormat="1" ht="12" customHeight="1" thickBot="1">
      <c r="A36" s="197" t="s">
        <v>22</v>
      </c>
      <c r="B36" s="123" t="s">
        <v>391</v>
      </c>
      <c r="C36" s="356"/>
    </row>
    <row r="37" spans="1:3" s="364" customFormat="1" ht="12" customHeight="1" thickBot="1">
      <c r="A37" s="190" t="s">
        <v>23</v>
      </c>
      <c r="B37" s="123" t="s">
        <v>392</v>
      </c>
      <c r="C37" s="357">
        <f>+C8+C20+C25+C26+C31+C35+C36</f>
        <v>100</v>
      </c>
    </row>
    <row r="38" spans="1:3" s="364" customFormat="1" ht="12" customHeight="1" thickBot="1">
      <c r="A38" s="231" t="s">
        <v>24</v>
      </c>
      <c r="B38" s="123" t="s">
        <v>393</v>
      </c>
      <c r="C38" s="357">
        <f>+C39+C40+C41</f>
        <v>44760477</v>
      </c>
    </row>
    <row r="39" spans="1:3" s="364" customFormat="1" ht="12" customHeight="1">
      <c r="A39" s="447" t="s">
        <v>394</v>
      </c>
      <c r="B39" s="448" t="s">
        <v>220</v>
      </c>
      <c r="C39" s="76">
        <v>1454418</v>
      </c>
    </row>
    <row r="40" spans="1:3" s="364" customFormat="1" ht="12" customHeight="1">
      <c r="A40" s="447" t="s">
        <v>395</v>
      </c>
      <c r="B40" s="449" t="s">
        <v>2</v>
      </c>
      <c r="C40" s="314"/>
    </row>
    <row r="41" spans="1:3" s="453" customFormat="1" ht="12" customHeight="1" thickBot="1">
      <c r="A41" s="446" t="s">
        <v>396</v>
      </c>
      <c r="B41" s="139" t="s">
        <v>397</v>
      </c>
      <c r="C41" s="83">
        <v>43306059</v>
      </c>
    </row>
    <row r="42" spans="1:3" s="453" customFormat="1" ht="15" customHeight="1" thickBot="1">
      <c r="A42" s="231" t="s">
        <v>25</v>
      </c>
      <c r="B42" s="232" t="s">
        <v>398</v>
      </c>
      <c r="C42" s="360">
        <f>+C37+C38</f>
        <v>44760577</v>
      </c>
    </row>
    <row r="43" spans="1:3" s="453" customFormat="1" ht="15" customHeight="1">
      <c r="A43" s="233"/>
      <c r="B43" s="234"/>
      <c r="C43" s="358"/>
    </row>
    <row r="44" spans="1:3" ht="13.5" thickBot="1">
      <c r="A44" s="235"/>
      <c r="B44" s="236"/>
      <c r="C44" s="359"/>
    </row>
    <row r="45" spans="1:3" s="452" customFormat="1" ht="16.5" customHeight="1" thickBot="1">
      <c r="A45" s="237"/>
      <c r="B45" s="238" t="s">
        <v>55</v>
      </c>
      <c r="C45" s="360"/>
    </row>
    <row r="46" spans="1:3" s="454" customFormat="1" ht="12" customHeight="1" thickBot="1">
      <c r="A46" s="197" t="s">
        <v>16</v>
      </c>
      <c r="B46" s="123" t="s">
        <v>399</v>
      </c>
      <c r="C46" s="313">
        <f>SUM(C47:C51)</f>
        <v>44760577</v>
      </c>
    </row>
    <row r="47" spans="1:3" ht="12" customHeight="1">
      <c r="A47" s="446" t="s">
        <v>96</v>
      </c>
      <c r="B47" s="9" t="s">
        <v>47</v>
      </c>
      <c r="C47" s="76">
        <v>30247294</v>
      </c>
    </row>
    <row r="48" spans="1:3" ht="12" customHeight="1">
      <c r="A48" s="446" t="s">
        <v>97</v>
      </c>
      <c r="B48" s="8" t="s">
        <v>167</v>
      </c>
      <c r="C48" s="79">
        <v>6017117</v>
      </c>
    </row>
    <row r="49" spans="1:3" ht="12" customHeight="1">
      <c r="A49" s="446" t="s">
        <v>98</v>
      </c>
      <c r="B49" s="8" t="s">
        <v>132</v>
      </c>
      <c r="C49" s="79">
        <v>8496166</v>
      </c>
    </row>
    <row r="50" spans="1:3" ht="12" customHeight="1">
      <c r="A50" s="446" t="s">
        <v>99</v>
      </c>
      <c r="B50" s="8" t="s">
        <v>168</v>
      </c>
      <c r="C50" s="79"/>
    </row>
    <row r="51" spans="1:3" ht="12" customHeight="1" thickBot="1">
      <c r="A51" s="446" t="s">
        <v>139</v>
      </c>
      <c r="B51" s="8" t="s">
        <v>169</v>
      </c>
      <c r="C51" s="79"/>
    </row>
    <row r="52" spans="1:3" ht="12" customHeight="1" thickBot="1">
      <c r="A52" s="197" t="s">
        <v>17</v>
      </c>
      <c r="B52" s="123" t="s">
        <v>400</v>
      </c>
      <c r="C52" s="313">
        <f>SUM(C53:C55)</f>
        <v>0</v>
      </c>
    </row>
    <row r="53" spans="1:3" s="454" customFormat="1" ht="12" customHeight="1">
      <c r="A53" s="446" t="s">
        <v>102</v>
      </c>
      <c r="B53" s="9" t="s">
        <v>214</v>
      </c>
      <c r="C53" s="76"/>
    </row>
    <row r="54" spans="1:3" ht="12" customHeight="1">
      <c r="A54" s="446" t="s">
        <v>103</v>
      </c>
      <c r="B54" s="8" t="s">
        <v>171</v>
      </c>
      <c r="C54" s="79"/>
    </row>
    <row r="55" spans="1:3" ht="12" customHeight="1">
      <c r="A55" s="446" t="s">
        <v>104</v>
      </c>
      <c r="B55" s="8" t="s">
        <v>56</v>
      </c>
      <c r="C55" s="79"/>
    </row>
    <row r="56" spans="1:3" ht="12" customHeight="1" thickBot="1">
      <c r="A56" s="446" t="s">
        <v>105</v>
      </c>
      <c r="B56" s="8" t="s">
        <v>507</v>
      </c>
      <c r="C56" s="79"/>
    </row>
    <row r="57" spans="1:3" ht="12" customHeight="1" thickBot="1">
      <c r="A57" s="197" t="s">
        <v>18</v>
      </c>
      <c r="B57" s="123" t="s">
        <v>11</v>
      </c>
      <c r="C57" s="339"/>
    </row>
    <row r="58" spans="1:3" ht="15" customHeight="1" thickBot="1">
      <c r="A58" s="197" t="s">
        <v>19</v>
      </c>
      <c r="B58" s="239" t="s">
        <v>511</v>
      </c>
      <c r="C58" s="361">
        <f>+C46+C52+C57</f>
        <v>44760577</v>
      </c>
    </row>
    <row r="59" ht="13.5" thickBot="1">
      <c r="C59" s="622">
        <f>C42-C58</f>
        <v>0</v>
      </c>
    </row>
    <row r="60" spans="1:3" ht="15" customHeight="1" thickBot="1">
      <c r="A60" s="242" t="s">
        <v>502</v>
      </c>
      <c r="B60" s="243"/>
      <c r="C60" s="120">
        <v>6</v>
      </c>
    </row>
    <row r="61" spans="1:3" ht="14.25" customHeight="1" thickBot="1">
      <c r="A61" s="242" t="s">
        <v>190</v>
      </c>
      <c r="B61" s="243"/>
      <c r="C61" s="120">
        <v>0</v>
      </c>
    </row>
    <row r="62" spans="1:3" ht="12.75">
      <c r="A62" s="619"/>
      <c r="B62" s="620"/>
      <c r="C62" s="620"/>
    </row>
    <row r="63" spans="1:2" ht="12.75">
      <c r="A63" s="619"/>
      <c r="B63" s="620"/>
    </row>
    <row r="64" spans="1:3" ht="12.75">
      <c r="A64" s="619"/>
      <c r="B64" s="620"/>
      <c r="C64" s="620"/>
    </row>
    <row r="65" spans="1:3" ht="12.75">
      <c r="A65" s="619"/>
      <c r="B65" s="620"/>
      <c r="C65" s="620"/>
    </row>
    <row r="66" spans="1:3" ht="12.75">
      <c r="A66" s="619"/>
      <c r="B66" s="620"/>
      <c r="C66" s="620"/>
    </row>
    <row r="67" spans="1:3" ht="12.75">
      <c r="A67" s="619"/>
      <c r="B67" s="620"/>
      <c r="C67" s="620"/>
    </row>
    <row r="68" spans="1:3" ht="12.75">
      <c r="A68" s="619"/>
      <c r="B68" s="620"/>
      <c r="C68" s="620"/>
    </row>
    <row r="69" spans="1:3" ht="12.75">
      <c r="A69" s="619"/>
      <c r="B69" s="620"/>
      <c r="C69" s="620"/>
    </row>
    <row r="70" spans="1:3" ht="12.75">
      <c r="A70" s="619"/>
      <c r="B70" s="620"/>
      <c r="C70" s="620"/>
    </row>
    <row r="71" spans="1:3" ht="12.75">
      <c r="A71" s="619"/>
      <c r="B71" s="620"/>
      <c r="C71" s="620"/>
    </row>
    <row r="72" spans="1:3" ht="12.75">
      <c r="A72" s="619"/>
      <c r="B72" s="620"/>
      <c r="C72" s="620"/>
    </row>
    <row r="73" spans="1:3" ht="12.75">
      <c r="A73" s="619"/>
      <c r="B73" s="620"/>
      <c r="C73" s="620"/>
    </row>
    <row r="74" spans="1:3" ht="12.75">
      <c r="A74" s="619"/>
      <c r="B74" s="620"/>
      <c r="C74" s="620"/>
    </row>
    <row r="75" spans="1:3" ht="12.75">
      <c r="A75" s="619"/>
      <c r="B75" s="620"/>
      <c r="C75" s="620"/>
    </row>
    <row r="76" spans="1:3" ht="12.75">
      <c r="A76" s="619"/>
      <c r="B76" s="620"/>
      <c r="C76" s="620"/>
    </row>
    <row r="77" spans="1:3" ht="12.75">
      <c r="A77" s="619"/>
      <c r="B77" s="620"/>
      <c r="C77" s="620"/>
    </row>
    <row r="78" spans="1:3" ht="12.75">
      <c r="A78" s="619"/>
      <c r="B78" s="620"/>
      <c r="C78" s="620"/>
    </row>
    <row r="79" spans="1:3" ht="12.75">
      <c r="A79" s="619"/>
      <c r="B79" s="620"/>
      <c r="C79" s="620"/>
    </row>
    <row r="80" spans="1:3" ht="12.75">
      <c r="A80" s="619"/>
      <c r="B80" s="620"/>
      <c r="C80" s="620"/>
    </row>
    <row r="81" spans="1:3" ht="12.75">
      <c r="A81" s="619"/>
      <c r="B81" s="620"/>
      <c r="C81" s="620"/>
    </row>
    <row r="82" spans="1:3" ht="12.75">
      <c r="A82" s="619"/>
      <c r="B82" s="620"/>
      <c r="C82" s="620"/>
    </row>
    <row r="83" spans="1:3" ht="12.75">
      <c r="A83" s="619"/>
      <c r="B83" s="620"/>
      <c r="C83" s="620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="120" zoomScaleNormal="120" zoomScalePageLayoutView="0" workbookViewId="0" topLeftCell="A1">
      <selection activeCell="D8" sqref="D8"/>
    </sheetView>
  </sheetViews>
  <sheetFormatPr defaultColWidth="9.00390625" defaultRowHeight="12.75"/>
  <cols>
    <col min="1" max="1" width="33.50390625" style="0" customWidth="1"/>
    <col min="2" max="2" width="18.875" style="0" customWidth="1"/>
    <col min="3" max="3" width="1.875" style="0" bestFit="1" customWidth="1"/>
    <col min="4" max="4" width="5.50390625" style="0" bestFit="1" customWidth="1"/>
    <col min="5" max="5" width="1.875" style="0" bestFit="1" customWidth="1"/>
    <col min="6" max="6" width="11.00390625" style="0" customWidth="1"/>
  </cols>
  <sheetData>
    <row r="1" spans="1:10" ht="18.75">
      <c r="A1" s="726" t="s">
        <v>566</v>
      </c>
      <c r="B1" s="726"/>
      <c r="C1" s="726"/>
      <c r="D1" s="726"/>
      <c r="E1" s="726"/>
      <c r="F1" s="726"/>
      <c r="G1" s="726"/>
      <c r="H1" s="726"/>
      <c r="I1" s="726"/>
      <c r="J1" s="726"/>
    </row>
    <row r="3" spans="1:9" ht="15.75">
      <c r="A3" s="729" t="s">
        <v>636</v>
      </c>
      <c r="B3" s="730"/>
      <c r="C3" s="730"/>
      <c r="D3" s="730"/>
      <c r="E3" s="730"/>
      <c r="F3" s="730"/>
      <c r="G3" s="655"/>
      <c r="H3" s="655"/>
      <c r="I3" s="655"/>
    </row>
    <row r="6" ht="15">
      <c r="A6" s="572" t="s">
        <v>734</v>
      </c>
    </row>
    <row r="7" spans="1:11" ht="12.75">
      <c r="A7" s="661" t="s">
        <v>614</v>
      </c>
      <c r="B7" s="682">
        <v>3</v>
      </c>
      <c r="C7" s="662" t="s">
        <v>611</v>
      </c>
      <c r="D7" s="662" t="s">
        <v>736</v>
      </c>
      <c r="E7" s="662" t="s">
        <v>612</v>
      </c>
      <c r="F7" s="682" t="s">
        <v>735</v>
      </c>
      <c r="G7" s="662" t="s">
        <v>613</v>
      </c>
      <c r="H7" s="662" t="s">
        <v>615</v>
      </c>
      <c r="I7" s="662"/>
      <c r="J7" s="662"/>
      <c r="K7" s="662"/>
    </row>
    <row r="8" spans="1:6" ht="12.75">
      <c r="A8" s="589"/>
      <c r="B8" s="588"/>
      <c r="F8" s="588"/>
    </row>
    <row r="9" spans="1:6" ht="12.75">
      <c r="A9" s="589"/>
      <c r="B9" s="588"/>
      <c r="F9" s="588"/>
    </row>
    <row r="11" spans="1:10" ht="15.75">
      <c r="A11" s="729" t="s">
        <v>637</v>
      </c>
      <c r="B11" s="730"/>
      <c r="C11" s="730"/>
      <c r="D11" s="730"/>
      <c r="E11" s="730"/>
      <c r="F11" s="730"/>
      <c r="G11" s="730"/>
      <c r="H11" s="731"/>
      <c r="I11" s="731"/>
      <c r="J11" s="731"/>
    </row>
    <row r="13" spans="1:10" ht="14.25">
      <c r="A13" s="584" t="s">
        <v>568</v>
      </c>
      <c r="B13" s="727" t="s">
        <v>638</v>
      </c>
      <c r="C13" s="728"/>
      <c r="D13" s="728"/>
      <c r="E13" s="728"/>
      <c r="F13" s="728"/>
      <c r="G13" s="728"/>
      <c r="H13" s="728"/>
      <c r="I13" s="728"/>
      <c r="J13" s="728"/>
    </row>
    <row r="14" spans="2:10" ht="14.25">
      <c r="B14" s="656"/>
      <c r="C14" s="655"/>
      <c r="D14" s="655"/>
      <c r="E14" s="655"/>
      <c r="F14" s="655"/>
      <c r="G14" s="655"/>
      <c r="H14" s="655"/>
      <c r="I14" s="655"/>
      <c r="J14" s="655"/>
    </row>
  </sheetData>
  <sheetProtection/>
  <mergeCells count="4">
    <mergeCell ref="A3:F3"/>
    <mergeCell ref="B13:J13"/>
    <mergeCell ref="A11:J11"/>
    <mergeCell ref="A1:J1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3"/>
  <sheetViews>
    <sheetView zoomScale="120" zoomScaleNormal="120" workbookViewId="0" topLeftCell="A1">
      <selection activeCell="B55" sqref="B55"/>
    </sheetView>
  </sheetViews>
  <sheetFormatPr defaultColWidth="9.00390625" defaultRowHeight="12.75"/>
  <cols>
    <col min="1" max="1" width="13.875" style="240" customWidth="1"/>
    <col min="2" max="2" width="79.125" style="241" customWidth="1"/>
    <col min="3" max="3" width="25.00390625" style="241" customWidth="1"/>
    <col min="4" max="16384" width="9.375" style="241" customWidth="1"/>
  </cols>
  <sheetData>
    <row r="1" spans="1:3" s="221" customFormat="1" ht="21" customHeight="1" thickBot="1">
      <c r="A1" s="220"/>
      <c r="B1" s="222"/>
      <c r="C1" s="587" t="str">
        <f>CONCATENATE("9.2.1. melléklet ",ALAPADATOK!A7," ",ALAPADATOK!B7," ",ALAPADATOK!C7," ",ALAPADATOK!D7," ",ALAPADATOK!E7," ",ALAPADATOK!F7," ",ALAPADATOK!G7," ",ALAPADATOK!H7)</f>
        <v>9.2.1. melléklet a 3 / 2019. ( II.15. ) önkormányzati rendelethez</v>
      </c>
    </row>
    <row r="2" spans="1:3" s="450" customFormat="1" ht="36">
      <c r="A2" s="402" t="s">
        <v>188</v>
      </c>
      <c r="B2" s="585" t="str">
        <f>CONCATENATE(ALAPADATOK!A11)</f>
        <v>Murakeresztúri Közös Önkormányzti Hivatal</v>
      </c>
      <c r="C2" s="362" t="s">
        <v>57</v>
      </c>
    </row>
    <row r="3" spans="1:3" s="450" customFormat="1" ht="24.75" thickBot="1">
      <c r="A3" s="444" t="s">
        <v>187</v>
      </c>
      <c r="B3" s="586" t="s">
        <v>401</v>
      </c>
      <c r="C3" s="363" t="s">
        <v>57</v>
      </c>
    </row>
    <row r="4" spans="1:3" s="451" customFormat="1" ht="15.75" customHeight="1" thickBot="1">
      <c r="A4" s="223"/>
      <c r="B4" s="223"/>
      <c r="C4" s="224" t="str">
        <f>'KV_9.2.sz.mell'!C4</f>
        <v>Forintban</v>
      </c>
    </row>
    <row r="5" spans="1:3" ht="13.5" thickBot="1">
      <c r="A5" s="403" t="s">
        <v>189</v>
      </c>
      <c r="B5" s="225" t="s">
        <v>544</v>
      </c>
      <c r="C5" s="226" t="s">
        <v>53</v>
      </c>
    </row>
    <row r="6" spans="1:3" s="452" customFormat="1" ht="12.75" customHeight="1" thickBot="1">
      <c r="A6" s="190"/>
      <c r="B6" s="191" t="s">
        <v>476</v>
      </c>
      <c r="C6" s="192" t="s">
        <v>477</v>
      </c>
    </row>
    <row r="7" spans="1:3" s="452" customFormat="1" ht="15.75" customHeight="1" thickBot="1">
      <c r="A7" s="227"/>
      <c r="B7" s="228" t="s">
        <v>54</v>
      </c>
      <c r="C7" s="229"/>
    </row>
    <row r="8" spans="1:3" s="364" customFormat="1" ht="12" customHeight="1" thickBot="1">
      <c r="A8" s="190" t="s">
        <v>16</v>
      </c>
      <c r="B8" s="230" t="s">
        <v>503</v>
      </c>
      <c r="C8" s="313">
        <f>SUM(C9:C19)</f>
        <v>100</v>
      </c>
    </row>
    <row r="9" spans="1:3" s="364" customFormat="1" ht="12" customHeight="1">
      <c r="A9" s="445" t="s">
        <v>96</v>
      </c>
      <c r="B9" s="10" t="s">
        <v>261</v>
      </c>
      <c r="C9" s="354"/>
    </row>
    <row r="10" spans="1:3" s="364" customFormat="1" ht="12" customHeight="1">
      <c r="A10" s="446" t="s">
        <v>97</v>
      </c>
      <c r="B10" s="8" t="s">
        <v>262</v>
      </c>
      <c r="C10" s="311"/>
    </row>
    <row r="11" spans="1:3" s="364" customFormat="1" ht="12" customHeight="1">
      <c r="A11" s="446" t="s">
        <v>98</v>
      </c>
      <c r="B11" s="8" t="s">
        <v>263</v>
      </c>
      <c r="C11" s="311"/>
    </row>
    <row r="12" spans="1:3" s="364" customFormat="1" ht="12" customHeight="1">
      <c r="A12" s="446" t="s">
        <v>99</v>
      </c>
      <c r="B12" s="8" t="s">
        <v>264</v>
      </c>
      <c r="C12" s="311"/>
    </row>
    <row r="13" spans="1:3" s="364" customFormat="1" ht="12" customHeight="1">
      <c r="A13" s="446" t="s">
        <v>139</v>
      </c>
      <c r="B13" s="8" t="s">
        <v>265</v>
      </c>
      <c r="C13" s="311"/>
    </row>
    <row r="14" spans="1:3" s="364" customFormat="1" ht="12" customHeight="1">
      <c r="A14" s="446" t="s">
        <v>100</v>
      </c>
      <c r="B14" s="8" t="s">
        <v>383</v>
      </c>
      <c r="C14" s="311"/>
    </row>
    <row r="15" spans="1:3" s="364" customFormat="1" ht="12" customHeight="1">
      <c r="A15" s="446" t="s">
        <v>101</v>
      </c>
      <c r="B15" s="7" t="s">
        <v>384</v>
      </c>
      <c r="C15" s="311"/>
    </row>
    <row r="16" spans="1:3" s="364" customFormat="1" ht="12" customHeight="1">
      <c r="A16" s="446" t="s">
        <v>111</v>
      </c>
      <c r="B16" s="8" t="s">
        <v>268</v>
      </c>
      <c r="C16" s="355"/>
    </row>
    <row r="17" spans="1:3" s="453" customFormat="1" ht="12" customHeight="1">
      <c r="A17" s="446" t="s">
        <v>112</v>
      </c>
      <c r="B17" s="8" t="s">
        <v>269</v>
      </c>
      <c r="C17" s="311"/>
    </row>
    <row r="18" spans="1:3" s="453" customFormat="1" ht="12" customHeight="1">
      <c r="A18" s="446" t="s">
        <v>113</v>
      </c>
      <c r="B18" s="8" t="s">
        <v>419</v>
      </c>
      <c r="C18" s="312"/>
    </row>
    <row r="19" spans="1:3" s="453" customFormat="1" ht="12" customHeight="1" thickBot="1">
      <c r="A19" s="446" t="s">
        <v>114</v>
      </c>
      <c r="B19" s="7" t="s">
        <v>270</v>
      </c>
      <c r="C19" s="312">
        <v>100</v>
      </c>
    </row>
    <row r="20" spans="1:3" s="364" customFormat="1" ht="12" customHeight="1" thickBot="1">
      <c r="A20" s="190" t="s">
        <v>17</v>
      </c>
      <c r="B20" s="230" t="s">
        <v>385</v>
      </c>
      <c r="C20" s="313">
        <f>SUM(C21:C23)</f>
        <v>0</v>
      </c>
    </row>
    <row r="21" spans="1:3" s="453" customFormat="1" ht="12" customHeight="1">
      <c r="A21" s="446" t="s">
        <v>102</v>
      </c>
      <c r="B21" s="9" t="s">
        <v>242</v>
      </c>
      <c r="C21" s="311"/>
    </row>
    <row r="22" spans="1:3" s="453" customFormat="1" ht="12" customHeight="1">
      <c r="A22" s="446" t="s">
        <v>103</v>
      </c>
      <c r="B22" s="8" t="s">
        <v>386</v>
      </c>
      <c r="C22" s="311"/>
    </row>
    <row r="23" spans="1:3" s="453" customFormat="1" ht="12" customHeight="1">
      <c r="A23" s="446" t="s">
        <v>104</v>
      </c>
      <c r="B23" s="8" t="s">
        <v>387</v>
      </c>
      <c r="C23" s="311"/>
    </row>
    <row r="24" spans="1:3" s="453" customFormat="1" ht="12" customHeight="1" thickBot="1">
      <c r="A24" s="446" t="s">
        <v>105</v>
      </c>
      <c r="B24" s="8" t="s">
        <v>504</v>
      </c>
      <c r="C24" s="311"/>
    </row>
    <row r="25" spans="1:3" s="453" customFormat="1" ht="12" customHeight="1" thickBot="1">
      <c r="A25" s="197" t="s">
        <v>18</v>
      </c>
      <c r="B25" s="123" t="s">
        <v>158</v>
      </c>
      <c r="C25" s="339"/>
    </row>
    <row r="26" spans="1:3" s="453" customFormat="1" ht="12" customHeight="1" thickBot="1">
      <c r="A26" s="197" t="s">
        <v>19</v>
      </c>
      <c r="B26" s="123" t="s">
        <v>505</v>
      </c>
      <c r="C26" s="313">
        <f>+C27+C28+C29</f>
        <v>0</v>
      </c>
    </row>
    <row r="27" spans="1:3" s="453" customFormat="1" ht="12" customHeight="1">
      <c r="A27" s="447" t="s">
        <v>252</v>
      </c>
      <c r="B27" s="448" t="s">
        <v>247</v>
      </c>
      <c r="C27" s="76"/>
    </row>
    <row r="28" spans="1:3" s="453" customFormat="1" ht="12" customHeight="1">
      <c r="A28" s="447" t="s">
        <v>253</v>
      </c>
      <c r="B28" s="448" t="s">
        <v>386</v>
      </c>
      <c r="C28" s="311"/>
    </row>
    <row r="29" spans="1:3" s="453" customFormat="1" ht="12" customHeight="1">
      <c r="A29" s="447" t="s">
        <v>254</v>
      </c>
      <c r="B29" s="449" t="s">
        <v>389</v>
      </c>
      <c r="C29" s="311"/>
    </row>
    <row r="30" spans="1:3" s="453" customFormat="1" ht="12" customHeight="1" thickBot="1">
      <c r="A30" s="446" t="s">
        <v>255</v>
      </c>
      <c r="B30" s="139" t="s">
        <v>506</v>
      </c>
      <c r="C30" s="83"/>
    </row>
    <row r="31" spans="1:3" s="453" customFormat="1" ht="12" customHeight="1" thickBot="1">
      <c r="A31" s="197" t="s">
        <v>20</v>
      </c>
      <c r="B31" s="123" t="s">
        <v>390</v>
      </c>
      <c r="C31" s="313">
        <f>+C32+C33+C34</f>
        <v>0</v>
      </c>
    </row>
    <row r="32" spans="1:3" s="453" customFormat="1" ht="12" customHeight="1">
      <c r="A32" s="447" t="s">
        <v>89</v>
      </c>
      <c r="B32" s="448" t="s">
        <v>275</v>
      </c>
      <c r="C32" s="76"/>
    </row>
    <row r="33" spans="1:3" s="453" customFormat="1" ht="12" customHeight="1">
      <c r="A33" s="447" t="s">
        <v>90</v>
      </c>
      <c r="B33" s="449" t="s">
        <v>276</v>
      </c>
      <c r="C33" s="314"/>
    </row>
    <row r="34" spans="1:3" s="453" customFormat="1" ht="12" customHeight="1" thickBot="1">
      <c r="A34" s="446" t="s">
        <v>91</v>
      </c>
      <c r="B34" s="139" t="s">
        <v>277</v>
      </c>
      <c r="C34" s="83"/>
    </row>
    <row r="35" spans="1:3" s="364" customFormat="1" ht="12" customHeight="1" thickBot="1">
      <c r="A35" s="197" t="s">
        <v>21</v>
      </c>
      <c r="B35" s="123" t="s">
        <v>360</v>
      </c>
      <c r="C35" s="339"/>
    </row>
    <row r="36" spans="1:3" s="364" customFormat="1" ht="12" customHeight="1" thickBot="1">
      <c r="A36" s="197" t="s">
        <v>22</v>
      </c>
      <c r="B36" s="123" t="s">
        <v>391</v>
      </c>
      <c r="C36" s="356"/>
    </row>
    <row r="37" spans="1:3" s="364" customFormat="1" ht="12" customHeight="1" thickBot="1">
      <c r="A37" s="190" t="s">
        <v>23</v>
      </c>
      <c r="B37" s="123" t="s">
        <v>392</v>
      </c>
      <c r="C37" s="357">
        <f>+C8+C20+C25+C26+C31+C35+C36</f>
        <v>100</v>
      </c>
    </row>
    <row r="38" spans="1:3" s="364" customFormat="1" ht="12" customHeight="1" thickBot="1">
      <c r="A38" s="231" t="s">
        <v>24</v>
      </c>
      <c r="B38" s="123" t="s">
        <v>393</v>
      </c>
      <c r="C38" s="357">
        <f>+C39+C40+C41</f>
        <v>44760477</v>
      </c>
    </row>
    <row r="39" spans="1:3" s="364" customFormat="1" ht="12" customHeight="1">
      <c r="A39" s="447" t="s">
        <v>394</v>
      </c>
      <c r="B39" s="448" t="s">
        <v>220</v>
      </c>
      <c r="C39" s="76">
        <v>1454418</v>
      </c>
    </row>
    <row r="40" spans="1:3" s="364" customFormat="1" ht="12" customHeight="1">
      <c r="A40" s="447" t="s">
        <v>395</v>
      </c>
      <c r="B40" s="449" t="s">
        <v>2</v>
      </c>
      <c r="C40" s="314"/>
    </row>
    <row r="41" spans="1:3" s="453" customFormat="1" ht="12" customHeight="1" thickBot="1">
      <c r="A41" s="446" t="s">
        <v>396</v>
      </c>
      <c r="B41" s="139" t="s">
        <v>397</v>
      </c>
      <c r="C41" s="83">
        <v>43306059</v>
      </c>
    </row>
    <row r="42" spans="1:3" s="453" customFormat="1" ht="15" customHeight="1" thickBot="1">
      <c r="A42" s="231" t="s">
        <v>25</v>
      </c>
      <c r="B42" s="232" t="s">
        <v>398</v>
      </c>
      <c r="C42" s="360">
        <f>+C37+C38</f>
        <v>44760577</v>
      </c>
    </row>
    <row r="43" spans="1:3" s="453" customFormat="1" ht="15" customHeight="1">
      <c r="A43" s="233"/>
      <c r="B43" s="234"/>
      <c r="C43" s="358"/>
    </row>
    <row r="44" spans="1:3" ht="13.5" thickBot="1">
      <c r="A44" s="235"/>
      <c r="B44" s="236"/>
      <c r="C44" s="359"/>
    </row>
    <row r="45" spans="1:3" s="452" customFormat="1" ht="16.5" customHeight="1" thickBot="1">
      <c r="A45" s="237"/>
      <c r="B45" s="238" t="s">
        <v>55</v>
      </c>
      <c r="C45" s="360"/>
    </row>
    <row r="46" spans="1:3" s="454" customFormat="1" ht="12" customHeight="1" thickBot="1">
      <c r="A46" s="197" t="s">
        <v>16</v>
      </c>
      <c r="B46" s="123" t="s">
        <v>399</v>
      </c>
      <c r="C46" s="313">
        <f>SUM(C47:C51)</f>
        <v>44760577</v>
      </c>
    </row>
    <row r="47" spans="1:3" ht="12" customHeight="1">
      <c r="A47" s="446" t="s">
        <v>96</v>
      </c>
      <c r="B47" s="9" t="s">
        <v>47</v>
      </c>
      <c r="C47" s="76">
        <v>30247294</v>
      </c>
    </row>
    <row r="48" spans="1:3" ht="12" customHeight="1">
      <c r="A48" s="446" t="s">
        <v>97</v>
      </c>
      <c r="B48" s="8" t="s">
        <v>167</v>
      </c>
      <c r="C48" s="79">
        <v>6017117</v>
      </c>
    </row>
    <row r="49" spans="1:3" ht="12" customHeight="1">
      <c r="A49" s="446" t="s">
        <v>98</v>
      </c>
      <c r="B49" s="8" t="s">
        <v>132</v>
      </c>
      <c r="C49" s="79">
        <v>8496166</v>
      </c>
    </row>
    <row r="50" spans="1:3" ht="12" customHeight="1">
      <c r="A50" s="446" t="s">
        <v>99</v>
      </c>
      <c r="B50" s="8" t="s">
        <v>168</v>
      </c>
      <c r="C50" s="79"/>
    </row>
    <row r="51" spans="1:3" ht="12" customHeight="1" thickBot="1">
      <c r="A51" s="446" t="s">
        <v>139</v>
      </c>
      <c r="B51" s="8" t="s">
        <v>169</v>
      </c>
      <c r="C51" s="79"/>
    </row>
    <row r="52" spans="1:3" ht="12" customHeight="1" thickBot="1">
      <c r="A52" s="197" t="s">
        <v>17</v>
      </c>
      <c r="B52" s="123" t="s">
        <v>400</v>
      </c>
      <c r="C52" s="313">
        <f>SUM(C53:C55)</f>
        <v>0</v>
      </c>
    </row>
    <row r="53" spans="1:3" s="454" customFormat="1" ht="12" customHeight="1">
      <c r="A53" s="446" t="s">
        <v>102</v>
      </c>
      <c r="B53" s="9" t="s">
        <v>214</v>
      </c>
      <c r="C53" s="76"/>
    </row>
    <row r="54" spans="1:3" ht="12" customHeight="1">
      <c r="A54" s="446" t="s">
        <v>103</v>
      </c>
      <c r="B54" s="8" t="s">
        <v>171</v>
      </c>
      <c r="C54" s="79"/>
    </row>
    <row r="55" spans="1:3" ht="12" customHeight="1">
      <c r="A55" s="446" t="s">
        <v>104</v>
      </c>
      <c r="B55" s="8" t="s">
        <v>56</v>
      </c>
      <c r="C55" s="79"/>
    </row>
    <row r="56" spans="1:3" ht="12" customHeight="1" thickBot="1">
      <c r="A56" s="446" t="s">
        <v>105</v>
      </c>
      <c r="B56" s="8" t="s">
        <v>507</v>
      </c>
      <c r="C56" s="79"/>
    </row>
    <row r="57" spans="1:3" ht="15" customHeight="1" thickBot="1">
      <c r="A57" s="197" t="s">
        <v>18</v>
      </c>
      <c r="B57" s="123" t="s">
        <v>11</v>
      </c>
      <c r="C57" s="339"/>
    </row>
    <row r="58" spans="1:3" ht="13.5" thickBot="1">
      <c r="A58" s="197" t="s">
        <v>19</v>
      </c>
      <c r="B58" s="239" t="s">
        <v>511</v>
      </c>
      <c r="C58" s="361">
        <f>+C46+C52+C57</f>
        <v>44760577</v>
      </c>
    </row>
    <row r="59" ht="15" customHeight="1" thickBot="1">
      <c r="C59" s="622">
        <f>C42-C58</f>
        <v>0</v>
      </c>
    </row>
    <row r="60" spans="1:3" ht="14.25" customHeight="1" thickBot="1">
      <c r="A60" s="242" t="s">
        <v>502</v>
      </c>
      <c r="B60" s="243"/>
      <c r="C60" s="120">
        <v>6</v>
      </c>
    </row>
    <row r="61" spans="1:3" ht="13.5" thickBot="1">
      <c r="A61" s="242" t="s">
        <v>190</v>
      </c>
      <c r="B61" s="243"/>
      <c r="C61" s="120">
        <v>0</v>
      </c>
    </row>
    <row r="63" ht="12.75">
      <c r="C63" s="54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46">
      <selection activeCell="B54" sqref="B54"/>
    </sheetView>
  </sheetViews>
  <sheetFormatPr defaultColWidth="9.00390625" defaultRowHeight="12.75"/>
  <cols>
    <col min="1" max="1" width="13.875" style="240" customWidth="1"/>
    <col min="2" max="2" width="79.125" style="241" customWidth="1"/>
    <col min="3" max="3" width="25.00390625" style="241" customWidth="1"/>
    <col min="4" max="16384" width="9.375" style="241" customWidth="1"/>
  </cols>
  <sheetData>
    <row r="1" spans="1:3" s="221" customFormat="1" ht="21" customHeight="1" thickBot="1">
      <c r="A1" s="220"/>
      <c r="B1" s="222"/>
      <c r="C1" s="587" t="str">
        <f>CONCATENATE("9.3. melléklet ",ALAPADATOK!A7," ",ALAPADATOK!B7," ",ALAPADATOK!C7," ",ALAPADATOK!D7," ",ALAPADATOK!E7," ",ALAPADATOK!F7," ",ALAPADATOK!G7," ",ALAPADATOK!H7)</f>
        <v>9.3. melléklet a 3 / 2019. ( II.15. ) önkormányzati rendelethez</v>
      </c>
    </row>
    <row r="2" spans="1:3" s="450" customFormat="1" ht="36">
      <c r="A2" s="402" t="s">
        <v>188</v>
      </c>
      <c r="B2" s="644" t="str">
        <f>CONCATENATE(ALAPADATOK!B13)</f>
        <v>Murakeresztúri Óvoda</v>
      </c>
      <c r="C2" s="362" t="s">
        <v>58</v>
      </c>
    </row>
    <row r="3" spans="1:3" s="450" customFormat="1" ht="24.75" thickBot="1">
      <c r="A3" s="444" t="s">
        <v>187</v>
      </c>
      <c r="B3" s="586" t="s">
        <v>382</v>
      </c>
      <c r="C3" s="363" t="s">
        <v>52</v>
      </c>
    </row>
    <row r="4" spans="1:3" s="451" customFormat="1" ht="15.75" customHeight="1" thickBot="1">
      <c r="A4" s="223"/>
      <c r="B4" s="223"/>
      <c r="C4" s="224" t="s">
        <v>632</v>
      </c>
    </row>
    <row r="5" spans="1:3" ht="13.5" thickBot="1">
      <c r="A5" s="403" t="s">
        <v>189</v>
      </c>
      <c r="B5" s="225" t="s">
        <v>544</v>
      </c>
      <c r="C5" s="226" t="s">
        <v>53</v>
      </c>
    </row>
    <row r="6" spans="1:3" s="452" customFormat="1" ht="12.75" customHeight="1" thickBot="1">
      <c r="A6" s="190"/>
      <c r="B6" s="191" t="s">
        <v>476</v>
      </c>
      <c r="C6" s="192" t="s">
        <v>477</v>
      </c>
    </row>
    <row r="7" spans="1:3" s="452" customFormat="1" ht="15.75" customHeight="1" thickBot="1">
      <c r="A7" s="227"/>
      <c r="B7" s="228" t="s">
        <v>54</v>
      </c>
      <c r="C7" s="229"/>
    </row>
    <row r="8" spans="1:3" s="364" customFormat="1" ht="12" customHeight="1" thickBot="1">
      <c r="A8" s="190" t="s">
        <v>16</v>
      </c>
      <c r="B8" s="230" t="s">
        <v>503</v>
      </c>
      <c r="C8" s="313">
        <f>SUM(C9:C19)</f>
        <v>27686429</v>
      </c>
    </row>
    <row r="9" spans="1:3" s="364" customFormat="1" ht="12" customHeight="1">
      <c r="A9" s="445" t="s">
        <v>96</v>
      </c>
      <c r="B9" s="10" t="s">
        <v>261</v>
      </c>
      <c r="C9" s="354"/>
    </row>
    <row r="10" spans="1:3" s="364" customFormat="1" ht="12" customHeight="1">
      <c r="A10" s="446" t="s">
        <v>97</v>
      </c>
      <c r="B10" s="8" t="s">
        <v>262</v>
      </c>
      <c r="C10" s="311">
        <v>16267724</v>
      </c>
    </row>
    <row r="11" spans="1:3" s="364" customFormat="1" ht="12" customHeight="1">
      <c r="A11" s="446" t="s">
        <v>98</v>
      </c>
      <c r="B11" s="8" t="s">
        <v>263</v>
      </c>
      <c r="C11" s="311"/>
    </row>
    <row r="12" spans="1:3" s="364" customFormat="1" ht="12" customHeight="1">
      <c r="A12" s="446" t="s">
        <v>99</v>
      </c>
      <c r="B12" s="8" t="s">
        <v>264</v>
      </c>
      <c r="C12" s="311"/>
    </row>
    <row r="13" spans="1:3" s="364" customFormat="1" ht="12" customHeight="1">
      <c r="A13" s="446" t="s">
        <v>139</v>
      </c>
      <c r="B13" s="8" t="s">
        <v>265</v>
      </c>
      <c r="C13" s="311">
        <v>5532535</v>
      </c>
    </row>
    <row r="14" spans="1:3" s="364" customFormat="1" ht="12" customHeight="1">
      <c r="A14" s="446" t="s">
        <v>100</v>
      </c>
      <c r="B14" s="8" t="s">
        <v>383</v>
      </c>
      <c r="C14" s="311">
        <v>5886070</v>
      </c>
    </row>
    <row r="15" spans="1:3" s="364" customFormat="1" ht="12" customHeight="1">
      <c r="A15" s="446" t="s">
        <v>101</v>
      </c>
      <c r="B15" s="7" t="s">
        <v>384</v>
      </c>
      <c r="C15" s="311"/>
    </row>
    <row r="16" spans="1:3" s="364" customFormat="1" ht="12" customHeight="1">
      <c r="A16" s="446" t="s">
        <v>111</v>
      </c>
      <c r="B16" s="8" t="s">
        <v>268</v>
      </c>
      <c r="C16" s="355"/>
    </row>
    <row r="17" spans="1:3" s="453" customFormat="1" ht="12" customHeight="1">
      <c r="A17" s="446" t="s">
        <v>112</v>
      </c>
      <c r="B17" s="8" t="s">
        <v>269</v>
      </c>
      <c r="C17" s="311"/>
    </row>
    <row r="18" spans="1:3" s="453" customFormat="1" ht="12" customHeight="1">
      <c r="A18" s="446" t="s">
        <v>113</v>
      </c>
      <c r="B18" s="8" t="s">
        <v>419</v>
      </c>
      <c r="C18" s="312"/>
    </row>
    <row r="19" spans="1:3" s="453" customFormat="1" ht="12" customHeight="1" thickBot="1">
      <c r="A19" s="446" t="s">
        <v>114</v>
      </c>
      <c r="B19" s="7" t="s">
        <v>270</v>
      </c>
      <c r="C19" s="312">
        <v>100</v>
      </c>
    </row>
    <row r="20" spans="1:3" s="364" customFormat="1" ht="12" customHeight="1" thickBot="1">
      <c r="A20" s="190" t="s">
        <v>17</v>
      </c>
      <c r="B20" s="230" t="s">
        <v>385</v>
      </c>
      <c r="C20" s="313">
        <f>SUM(C21:C23)</f>
        <v>699075</v>
      </c>
    </row>
    <row r="21" spans="1:3" s="453" customFormat="1" ht="12" customHeight="1">
      <c r="A21" s="446" t="s">
        <v>102</v>
      </c>
      <c r="B21" s="9" t="s">
        <v>242</v>
      </c>
      <c r="C21" s="311"/>
    </row>
    <row r="22" spans="1:3" s="453" customFormat="1" ht="12" customHeight="1">
      <c r="A22" s="446" t="s">
        <v>103</v>
      </c>
      <c r="B22" s="8" t="s">
        <v>386</v>
      </c>
      <c r="C22" s="311"/>
    </row>
    <row r="23" spans="1:3" s="453" customFormat="1" ht="12" customHeight="1">
      <c r="A23" s="446" t="s">
        <v>104</v>
      </c>
      <c r="B23" s="8" t="s">
        <v>387</v>
      </c>
      <c r="C23" s="311">
        <v>699075</v>
      </c>
    </row>
    <row r="24" spans="1:3" s="453" customFormat="1" ht="12" customHeight="1" thickBot="1">
      <c r="A24" s="446" t="s">
        <v>105</v>
      </c>
      <c r="B24" s="8" t="s">
        <v>508</v>
      </c>
      <c r="C24" s="311"/>
    </row>
    <row r="25" spans="1:3" s="453" customFormat="1" ht="12" customHeight="1" thickBot="1">
      <c r="A25" s="197" t="s">
        <v>18</v>
      </c>
      <c r="B25" s="123" t="s">
        <v>158</v>
      </c>
      <c r="C25" s="339"/>
    </row>
    <row r="26" spans="1:3" s="453" customFormat="1" ht="12" customHeight="1" thickBot="1">
      <c r="A26" s="197" t="s">
        <v>19</v>
      </c>
      <c r="B26" s="123" t="s">
        <v>388</v>
      </c>
      <c r="C26" s="313">
        <f>+C27+C28</f>
        <v>0</v>
      </c>
    </row>
    <row r="27" spans="1:3" s="453" customFormat="1" ht="12" customHeight="1">
      <c r="A27" s="447" t="s">
        <v>252</v>
      </c>
      <c r="B27" s="448" t="s">
        <v>386</v>
      </c>
      <c r="C27" s="76"/>
    </row>
    <row r="28" spans="1:3" s="453" customFormat="1" ht="12" customHeight="1">
      <c r="A28" s="447" t="s">
        <v>253</v>
      </c>
      <c r="B28" s="449" t="s">
        <v>389</v>
      </c>
      <c r="C28" s="314"/>
    </row>
    <row r="29" spans="1:3" s="453" customFormat="1" ht="12" customHeight="1" thickBot="1">
      <c r="A29" s="446" t="s">
        <v>254</v>
      </c>
      <c r="B29" s="139" t="s">
        <v>509</v>
      </c>
      <c r="C29" s="83"/>
    </row>
    <row r="30" spans="1:3" s="453" customFormat="1" ht="12" customHeight="1" thickBot="1">
      <c r="A30" s="197" t="s">
        <v>20</v>
      </c>
      <c r="B30" s="123" t="s">
        <v>390</v>
      </c>
      <c r="C30" s="313">
        <f>+C31+C32+C33</f>
        <v>0</v>
      </c>
    </row>
    <row r="31" spans="1:3" s="453" customFormat="1" ht="12" customHeight="1">
      <c r="A31" s="447" t="s">
        <v>89</v>
      </c>
      <c r="B31" s="448" t="s">
        <v>275</v>
      </c>
      <c r="C31" s="76"/>
    </row>
    <row r="32" spans="1:3" s="453" customFormat="1" ht="12" customHeight="1">
      <c r="A32" s="447" t="s">
        <v>90</v>
      </c>
      <c r="B32" s="449" t="s">
        <v>276</v>
      </c>
      <c r="C32" s="314"/>
    </row>
    <row r="33" spans="1:3" s="453" customFormat="1" ht="12" customHeight="1" thickBot="1">
      <c r="A33" s="446" t="s">
        <v>91</v>
      </c>
      <c r="B33" s="139" t="s">
        <v>277</v>
      </c>
      <c r="C33" s="83"/>
    </row>
    <row r="34" spans="1:3" s="364" customFormat="1" ht="12" customHeight="1" thickBot="1">
      <c r="A34" s="197" t="s">
        <v>21</v>
      </c>
      <c r="B34" s="123" t="s">
        <v>360</v>
      </c>
      <c r="C34" s="339"/>
    </row>
    <row r="35" spans="1:3" s="364" customFormat="1" ht="12" customHeight="1" thickBot="1">
      <c r="A35" s="197" t="s">
        <v>22</v>
      </c>
      <c r="B35" s="123" t="s">
        <v>391</v>
      </c>
      <c r="C35" s="356"/>
    </row>
    <row r="36" spans="1:3" s="364" customFormat="1" ht="12" customHeight="1" thickBot="1">
      <c r="A36" s="190" t="s">
        <v>23</v>
      </c>
      <c r="B36" s="123" t="s">
        <v>510</v>
      </c>
      <c r="C36" s="357">
        <f>+C8+C20+C25+C26+C30+C34+C35</f>
        <v>28385504</v>
      </c>
    </row>
    <row r="37" spans="1:3" s="364" customFormat="1" ht="12" customHeight="1" thickBot="1">
      <c r="A37" s="231" t="s">
        <v>24</v>
      </c>
      <c r="B37" s="123" t="s">
        <v>393</v>
      </c>
      <c r="C37" s="357">
        <f>+C38+C39+C40</f>
        <v>57335748</v>
      </c>
    </row>
    <row r="38" spans="1:3" s="364" customFormat="1" ht="12" customHeight="1">
      <c r="A38" s="447" t="s">
        <v>394</v>
      </c>
      <c r="B38" s="448" t="s">
        <v>220</v>
      </c>
      <c r="C38" s="76">
        <v>1207497</v>
      </c>
    </row>
    <row r="39" spans="1:3" s="364" customFormat="1" ht="12" customHeight="1">
      <c r="A39" s="447" t="s">
        <v>395</v>
      </c>
      <c r="B39" s="449" t="s">
        <v>2</v>
      </c>
      <c r="C39" s="314"/>
    </row>
    <row r="40" spans="1:3" s="453" customFormat="1" ht="12" customHeight="1" thickBot="1">
      <c r="A40" s="446" t="s">
        <v>396</v>
      </c>
      <c r="B40" s="139" t="s">
        <v>397</v>
      </c>
      <c r="C40" s="83">
        <v>56128251</v>
      </c>
    </row>
    <row r="41" spans="1:3" s="453" customFormat="1" ht="15" customHeight="1" thickBot="1">
      <c r="A41" s="231" t="s">
        <v>25</v>
      </c>
      <c r="B41" s="232" t="s">
        <v>398</v>
      </c>
      <c r="C41" s="360">
        <f>+C36+C37</f>
        <v>85721252</v>
      </c>
    </row>
    <row r="42" spans="1:3" s="453" customFormat="1" ht="15" customHeight="1">
      <c r="A42" s="233"/>
      <c r="B42" s="234"/>
      <c r="C42" s="358"/>
    </row>
    <row r="43" spans="1:3" ht="13.5" thickBot="1">
      <c r="A43" s="235"/>
      <c r="B43" s="236"/>
      <c r="C43" s="359"/>
    </row>
    <row r="44" spans="1:3" s="452" customFormat="1" ht="16.5" customHeight="1" thickBot="1">
      <c r="A44" s="237"/>
      <c r="B44" s="238" t="s">
        <v>55</v>
      </c>
      <c r="C44" s="360"/>
    </row>
    <row r="45" spans="1:3" s="454" customFormat="1" ht="12" customHeight="1" thickBot="1">
      <c r="A45" s="197" t="s">
        <v>16</v>
      </c>
      <c r="B45" s="123" t="s">
        <v>399</v>
      </c>
      <c r="C45" s="313">
        <f>SUM(C46:C50)</f>
        <v>85521252</v>
      </c>
    </row>
    <row r="46" spans="1:3" ht="12" customHeight="1">
      <c r="A46" s="446" t="s">
        <v>96</v>
      </c>
      <c r="B46" s="9" t="s">
        <v>47</v>
      </c>
      <c r="C46" s="76">
        <v>38038130</v>
      </c>
    </row>
    <row r="47" spans="1:3" ht="12" customHeight="1">
      <c r="A47" s="446" t="s">
        <v>97</v>
      </c>
      <c r="B47" s="8" t="s">
        <v>167</v>
      </c>
      <c r="C47" s="79">
        <v>7497798</v>
      </c>
    </row>
    <row r="48" spans="1:3" ht="12" customHeight="1">
      <c r="A48" s="446" t="s">
        <v>98</v>
      </c>
      <c r="B48" s="8" t="s">
        <v>132</v>
      </c>
      <c r="C48" s="79">
        <v>39985324</v>
      </c>
    </row>
    <row r="49" spans="1:3" ht="12" customHeight="1">
      <c r="A49" s="446" t="s">
        <v>99</v>
      </c>
      <c r="B49" s="8" t="s">
        <v>168</v>
      </c>
      <c r="C49" s="79"/>
    </row>
    <row r="50" spans="1:3" ht="12" customHeight="1" thickBot="1">
      <c r="A50" s="446" t="s">
        <v>139</v>
      </c>
      <c r="B50" s="8" t="s">
        <v>169</v>
      </c>
      <c r="C50" s="79"/>
    </row>
    <row r="51" spans="1:3" ht="12" customHeight="1" thickBot="1">
      <c r="A51" s="197" t="s">
        <v>17</v>
      </c>
      <c r="B51" s="123" t="s">
        <v>400</v>
      </c>
      <c r="C51" s="313">
        <f>SUM(C52:C54)</f>
        <v>200000</v>
      </c>
    </row>
    <row r="52" spans="1:3" s="454" customFormat="1" ht="12" customHeight="1">
      <c r="A52" s="446" t="s">
        <v>102</v>
      </c>
      <c r="B52" s="9" t="s">
        <v>214</v>
      </c>
      <c r="C52" s="76">
        <v>200000</v>
      </c>
    </row>
    <row r="53" spans="1:3" ht="12" customHeight="1">
      <c r="A53" s="446" t="s">
        <v>103</v>
      </c>
      <c r="B53" s="8" t="s">
        <v>171</v>
      </c>
      <c r="C53" s="79"/>
    </row>
    <row r="54" spans="1:3" ht="12" customHeight="1">
      <c r="A54" s="446" t="s">
        <v>104</v>
      </c>
      <c r="B54" s="8" t="s">
        <v>56</v>
      </c>
      <c r="C54" s="79"/>
    </row>
    <row r="55" spans="1:3" ht="12" customHeight="1" thickBot="1">
      <c r="A55" s="446" t="s">
        <v>105</v>
      </c>
      <c r="B55" s="8" t="s">
        <v>507</v>
      </c>
      <c r="C55" s="79"/>
    </row>
    <row r="56" spans="1:3" ht="15" customHeight="1" thickBot="1">
      <c r="A56" s="197" t="s">
        <v>18</v>
      </c>
      <c r="B56" s="123" t="s">
        <v>11</v>
      </c>
      <c r="C56" s="339"/>
    </row>
    <row r="57" spans="1:3" ht="13.5" thickBot="1">
      <c r="A57" s="197" t="s">
        <v>19</v>
      </c>
      <c r="B57" s="239" t="s">
        <v>511</v>
      </c>
      <c r="C57" s="361">
        <f>+C45+C51+C56</f>
        <v>85721252</v>
      </c>
    </row>
    <row r="58" ht="15" customHeight="1" thickBot="1">
      <c r="C58" s="622">
        <f>C41-C57</f>
        <v>0</v>
      </c>
    </row>
    <row r="59" spans="1:3" ht="14.25" customHeight="1" thickBot="1">
      <c r="A59" s="242" t="s">
        <v>502</v>
      </c>
      <c r="B59" s="243"/>
      <c r="C59" s="120">
        <v>13</v>
      </c>
    </row>
    <row r="60" spans="1:3" ht="13.5" thickBot="1">
      <c r="A60" s="242" t="s">
        <v>190</v>
      </c>
      <c r="B60" s="243"/>
      <c r="C60" s="12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40">
      <selection activeCell="C52" sqref="C52"/>
    </sheetView>
  </sheetViews>
  <sheetFormatPr defaultColWidth="9.00390625" defaultRowHeight="12.75"/>
  <cols>
    <col min="1" max="1" width="13.875" style="240" customWidth="1"/>
    <col min="2" max="2" width="79.125" style="241" customWidth="1"/>
    <col min="3" max="3" width="25.00390625" style="241" customWidth="1"/>
    <col min="4" max="16384" width="9.375" style="241" customWidth="1"/>
  </cols>
  <sheetData>
    <row r="1" spans="1:3" s="221" customFormat="1" ht="21" customHeight="1" thickBot="1">
      <c r="A1" s="220"/>
      <c r="B1" s="222"/>
      <c r="C1" s="587" t="str">
        <f>CONCATENATE("9.3.1. melléklet ",ALAPADATOK!A7," ",ALAPADATOK!B7," ",ALAPADATOK!C7," ",ALAPADATOK!D7," ",ALAPADATOK!E7," ",ALAPADATOK!F7," ",ALAPADATOK!G7," ",ALAPADATOK!H7)</f>
        <v>9.3.1. melléklet a 3 / 2019. ( II.15. ) önkormányzati rendelethez</v>
      </c>
    </row>
    <row r="2" spans="1:3" s="450" customFormat="1" ht="36">
      <c r="A2" s="402" t="s">
        <v>188</v>
      </c>
      <c r="B2" s="585" t="str">
        <f>CONCATENATE('KV_9.3.sz.mell'!B2)</f>
        <v>Murakeresztúri Óvoda</v>
      </c>
      <c r="C2" s="362" t="s">
        <v>58</v>
      </c>
    </row>
    <row r="3" spans="1:3" s="450" customFormat="1" ht="24.75" thickBot="1">
      <c r="A3" s="444" t="s">
        <v>187</v>
      </c>
      <c r="B3" s="586" t="s">
        <v>401</v>
      </c>
      <c r="C3" s="363" t="s">
        <v>57</v>
      </c>
    </row>
    <row r="4" spans="1:3" s="451" customFormat="1" ht="15.75" customHeight="1" thickBot="1">
      <c r="A4" s="223"/>
      <c r="B4" s="223"/>
      <c r="C4" s="224" t="str">
        <f>'KV_9.3.sz.mell'!C4</f>
        <v>Forintban</v>
      </c>
    </row>
    <row r="5" spans="1:3" ht="13.5" thickBot="1">
      <c r="A5" s="403" t="s">
        <v>189</v>
      </c>
      <c r="B5" s="225" t="s">
        <v>544</v>
      </c>
      <c r="C5" s="226" t="s">
        <v>53</v>
      </c>
    </row>
    <row r="6" spans="1:3" s="452" customFormat="1" ht="12.75" customHeight="1" thickBot="1">
      <c r="A6" s="190"/>
      <c r="B6" s="191" t="s">
        <v>476</v>
      </c>
      <c r="C6" s="192" t="s">
        <v>477</v>
      </c>
    </row>
    <row r="7" spans="1:3" s="452" customFormat="1" ht="15.75" customHeight="1" thickBot="1">
      <c r="A7" s="227"/>
      <c r="B7" s="228" t="s">
        <v>54</v>
      </c>
      <c r="C7" s="229"/>
    </row>
    <row r="8" spans="1:3" s="364" customFormat="1" ht="12" customHeight="1" thickBot="1">
      <c r="A8" s="190" t="s">
        <v>16</v>
      </c>
      <c r="B8" s="230" t="s">
        <v>503</v>
      </c>
      <c r="C8" s="313">
        <f>SUM(C9:C19)</f>
        <v>24299542</v>
      </c>
    </row>
    <row r="9" spans="1:3" s="364" customFormat="1" ht="12" customHeight="1">
      <c r="A9" s="445" t="s">
        <v>96</v>
      </c>
      <c r="B9" s="10" t="s">
        <v>261</v>
      </c>
      <c r="C9" s="354"/>
    </row>
    <row r="10" spans="1:3" s="364" customFormat="1" ht="12" customHeight="1">
      <c r="A10" s="446" t="s">
        <v>97</v>
      </c>
      <c r="B10" s="8" t="s">
        <v>262</v>
      </c>
      <c r="C10" s="311">
        <v>13600884</v>
      </c>
    </row>
    <row r="11" spans="1:3" s="364" customFormat="1" ht="12" customHeight="1">
      <c r="A11" s="446" t="s">
        <v>98</v>
      </c>
      <c r="B11" s="8" t="s">
        <v>263</v>
      </c>
      <c r="C11" s="311"/>
    </row>
    <row r="12" spans="1:3" s="364" customFormat="1" ht="12" customHeight="1">
      <c r="A12" s="446" t="s">
        <v>99</v>
      </c>
      <c r="B12" s="8" t="s">
        <v>264</v>
      </c>
      <c r="C12" s="311"/>
    </row>
    <row r="13" spans="1:3" s="364" customFormat="1" ht="12" customHeight="1">
      <c r="A13" s="446" t="s">
        <v>139</v>
      </c>
      <c r="B13" s="8" t="s">
        <v>265</v>
      </c>
      <c r="C13" s="311">
        <v>5532535</v>
      </c>
    </row>
    <row r="14" spans="1:3" s="364" customFormat="1" ht="12" customHeight="1">
      <c r="A14" s="446" t="s">
        <v>100</v>
      </c>
      <c r="B14" s="8" t="s">
        <v>383</v>
      </c>
      <c r="C14" s="311">
        <v>5166023</v>
      </c>
    </row>
    <row r="15" spans="1:3" s="364" customFormat="1" ht="12" customHeight="1">
      <c r="A15" s="446" t="s">
        <v>101</v>
      </c>
      <c r="B15" s="7" t="s">
        <v>384</v>
      </c>
      <c r="C15" s="311"/>
    </row>
    <row r="16" spans="1:3" s="364" customFormat="1" ht="12" customHeight="1">
      <c r="A16" s="446" t="s">
        <v>111</v>
      </c>
      <c r="B16" s="8" t="s">
        <v>268</v>
      </c>
      <c r="C16" s="355"/>
    </row>
    <row r="17" spans="1:3" s="453" customFormat="1" ht="12" customHeight="1">
      <c r="A17" s="446" t="s">
        <v>112</v>
      </c>
      <c r="B17" s="8" t="s">
        <v>269</v>
      </c>
      <c r="C17" s="311"/>
    </row>
    <row r="18" spans="1:3" s="453" customFormat="1" ht="12" customHeight="1">
      <c r="A18" s="446" t="s">
        <v>113</v>
      </c>
      <c r="B18" s="8" t="s">
        <v>419</v>
      </c>
      <c r="C18" s="312"/>
    </row>
    <row r="19" spans="1:3" s="453" customFormat="1" ht="12" customHeight="1" thickBot="1">
      <c r="A19" s="446" t="s">
        <v>114</v>
      </c>
      <c r="B19" s="7" t="s">
        <v>270</v>
      </c>
      <c r="C19" s="312">
        <v>100</v>
      </c>
    </row>
    <row r="20" spans="1:3" s="364" customFormat="1" ht="12" customHeight="1" thickBot="1">
      <c r="A20" s="190" t="s">
        <v>17</v>
      </c>
      <c r="B20" s="230" t="s">
        <v>385</v>
      </c>
      <c r="C20" s="313">
        <f>SUM(C21:C23)</f>
        <v>699075</v>
      </c>
    </row>
    <row r="21" spans="1:3" s="453" customFormat="1" ht="12" customHeight="1">
      <c r="A21" s="446" t="s">
        <v>102</v>
      </c>
      <c r="B21" s="9" t="s">
        <v>242</v>
      </c>
      <c r="C21" s="311"/>
    </row>
    <row r="22" spans="1:3" s="453" customFormat="1" ht="12" customHeight="1">
      <c r="A22" s="446" t="s">
        <v>103</v>
      </c>
      <c r="B22" s="8" t="s">
        <v>386</v>
      </c>
      <c r="C22" s="311"/>
    </row>
    <row r="23" spans="1:3" s="453" customFormat="1" ht="12" customHeight="1">
      <c r="A23" s="446" t="s">
        <v>104</v>
      </c>
      <c r="B23" s="8" t="s">
        <v>387</v>
      </c>
      <c r="C23" s="311">
        <v>699075</v>
      </c>
    </row>
    <row r="24" spans="1:3" s="453" customFormat="1" ht="12" customHeight="1" thickBot="1">
      <c r="A24" s="446" t="s">
        <v>105</v>
      </c>
      <c r="B24" s="8" t="s">
        <v>508</v>
      </c>
      <c r="C24" s="311"/>
    </row>
    <row r="25" spans="1:3" s="453" customFormat="1" ht="12" customHeight="1" thickBot="1">
      <c r="A25" s="197" t="s">
        <v>18</v>
      </c>
      <c r="B25" s="123" t="s">
        <v>158</v>
      </c>
      <c r="C25" s="339"/>
    </row>
    <row r="26" spans="1:3" s="453" customFormat="1" ht="12" customHeight="1" thickBot="1">
      <c r="A26" s="197" t="s">
        <v>19</v>
      </c>
      <c r="B26" s="123" t="s">
        <v>388</v>
      </c>
      <c r="C26" s="313">
        <f>+C27+C28</f>
        <v>0</v>
      </c>
    </row>
    <row r="27" spans="1:3" s="453" customFormat="1" ht="12" customHeight="1">
      <c r="A27" s="447" t="s">
        <v>252</v>
      </c>
      <c r="B27" s="448" t="s">
        <v>386</v>
      </c>
      <c r="C27" s="76"/>
    </row>
    <row r="28" spans="1:3" s="453" customFormat="1" ht="12" customHeight="1">
      <c r="A28" s="447" t="s">
        <v>253</v>
      </c>
      <c r="B28" s="449" t="s">
        <v>389</v>
      </c>
      <c r="C28" s="314"/>
    </row>
    <row r="29" spans="1:3" s="453" customFormat="1" ht="12" customHeight="1" thickBot="1">
      <c r="A29" s="446" t="s">
        <v>254</v>
      </c>
      <c r="B29" s="139" t="s">
        <v>509</v>
      </c>
      <c r="C29" s="83"/>
    </row>
    <row r="30" spans="1:3" s="453" customFormat="1" ht="12" customHeight="1" thickBot="1">
      <c r="A30" s="197" t="s">
        <v>20</v>
      </c>
      <c r="B30" s="123" t="s">
        <v>390</v>
      </c>
      <c r="C30" s="313">
        <f>+C31+C32+C33</f>
        <v>0</v>
      </c>
    </row>
    <row r="31" spans="1:3" s="453" customFormat="1" ht="12" customHeight="1">
      <c r="A31" s="447" t="s">
        <v>89</v>
      </c>
      <c r="B31" s="448" t="s">
        <v>275</v>
      </c>
      <c r="C31" s="76"/>
    </row>
    <row r="32" spans="1:3" s="453" customFormat="1" ht="12" customHeight="1">
      <c r="A32" s="447" t="s">
        <v>90</v>
      </c>
      <c r="B32" s="449" t="s">
        <v>276</v>
      </c>
      <c r="C32" s="314"/>
    </row>
    <row r="33" spans="1:3" s="453" customFormat="1" ht="12" customHeight="1" thickBot="1">
      <c r="A33" s="446" t="s">
        <v>91</v>
      </c>
      <c r="B33" s="139" t="s">
        <v>277</v>
      </c>
      <c r="C33" s="83"/>
    </row>
    <row r="34" spans="1:3" s="364" customFormat="1" ht="12" customHeight="1" thickBot="1">
      <c r="A34" s="197" t="s">
        <v>21</v>
      </c>
      <c r="B34" s="123" t="s">
        <v>360</v>
      </c>
      <c r="C34" s="339"/>
    </row>
    <row r="35" spans="1:3" s="364" customFormat="1" ht="12" customHeight="1" thickBot="1">
      <c r="A35" s="197" t="s">
        <v>22</v>
      </c>
      <c r="B35" s="123" t="s">
        <v>391</v>
      </c>
      <c r="C35" s="356"/>
    </row>
    <row r="36" spans="1:3" s="364" customFormat="1" ht="12" customHeight="1" thickBot="1">
      <c r="A36" s="190" t="s">
        <v>23</v>
      </c>
      <c r="B36" s="123" t="s">
        <v>510</v>
      </c>
      <c r="C36" s="357">
        <f>+C8+C20+C25+C26+C30+C34+C35</f>
        <v>24998617</v>
      </c>
    </row>
    <row r="37" spans="1:3" s="364" customFormat="1" ht="12" customHeight="1" thickBot="1">
      <c r="A37" s="231" t="s">
        <v>24</v>
      </c>
      <c r="B37" s="123" t="s">
        <v>393</v>
      </c>
      <c r="C37" s="357">
        <f>+C38+C39+C40</f>
        <v>57335748</v>
      </c>
    </row>
    <row r="38" spans="1:3" s="364" customFormat="1" ht="12" customHeight="1">
      <c r="A38" s="447" t="s">
        <v>394</v>
      </c>
      <c r="B38" s="448" t="s">
        <v>220</v>
      </c>
      <c r="C38" s="76">
        <v>1207497</v>
      </c>
    </row>
    <row r="39" spans="1:3" s="364" customFormat="1" ht="12" customHeight="1">
      <c r="A39" s="447" t="s">
        <v>395</v>
      </c>
      <c r="B39" s="449" t="s">
        <v>2</v>
      </c>
      <c r="C39" s="314"/>
    </row>
    <row r="40" spans="1:3" s="453" customFormat="1" ht="12" customHeight="1" thickBot="1">
      <c r="A40" s="446" t="s">
        <v>396</v>
      </c>
      <c r="B40" s="139" t="s">
        <v>397</v>
      </c>
      <c r="C40" s="83">
        <v>56128251</v>
      </c>
    </row>
    <row r="41" spans="1:3" s="453" customFormat="1" ht="15" customHeight="1" thickBot="1">
      <c r="A41" s="231" t="s">
        <v>25</v>
      </c>
      <c r="B41" s="232" t="s">
        <v>398</v>
      </c>
      <c r="C41" s="360">
        <f>+C36+C37</f>
        <v>82334365</v>
      </c>
    </row>
    <row r="42" spans="1:3" s="453" customFormat="1" ht="15" customHeight="1">
      <c r="A42" s="233"/>
      <c r="B42" s="234"/>
      <c r="C42" s="358"/>
    </row>
    <row r="43" spans="1:3" ht="13.5" thickBot="1">
      <c r="A43" s="235"/>
      <c r="B43" s="236"/>
      <c r="C43" s="359"/>
    </row>
    <row r="44" spans="1:3" s="452" customFormat="1" ht="16.5" customHeight="1" thickBot="1">
      <c r="A44" s="237"/>
      <c r="B44" s="238" t="s">
        <v>55</v>
      </c>
      <c r="C44" s="360"/>
    </row>
    <row r="45" spans="1:3" s="454" customFormat="1" ht="12" customHeight="1" thickBot="1">
      <c r="A45" s="197" t="s">
        <v>16</v>
      </c>
      <c r="B45" s="123" t="s">
        <v>399</v>
      </c>
      <c r="C45" s="313">
        <f>SUM(C46:C50)</f>
        <v>82134365</v>
      </c>
    </row>
    <row r="46" spans="1:3" ht="12" customHeight="1">
      <c r="A46" s="446" t="s">
        <v>96</v>
      </c>
      <c r="B46" s="9" t="s">
        <v>47</v>
      </c>
      <c r="C46" s="76">
        <v>37190300</v>
      </c>
    </row>
    <row r="47" spans="1:3" ht="12" customHeight="1">
      <c r="A47" s="446" t="s">
        <v>97</v>
      </c>
      <c r="B47" s="8" t="s">
        <v>167</v>
      </c>
      <c r="C47" s="79">
        <v>7324589</v>
      </c>
    </row>
    <row r="48" spans="1:3" ht="12" customHeight="1">
      <c r="A48" s="446" t="s">
        <v>98</v>
      </c>
      <c r="B48" s="8" t="s">
        <v>132</v>
      </c>
      <c r="C48" s="79">
        <v>37619476</v>
      </c>
    </row>
    <row r="49" spans="1:3" ht="12" customHeight="1">
      <c r="A49" s="446" t="s">
        <v>99</v>
      </c>
      <c r="B49" s="8" t="s">
        <v>168</v>
      </c>
      <c r="C49" s="79"/>
    </row>
    <row r="50" spans="1:3" ht="12" customHeight="1" thickBot="1">
      <c r="A50" s="446" t="s">
        <v>139</v>
      </c>
      <c r="B50" s="8" t="s">
        <v>169</v>
      </c>
      <c r="C50" s="79"/>
    </row>
    <row r="51" spans="1:3" ht="12" customHeight="1" thickBot="1">
      <c r="A51" s="197" t="s">
        <v>17</v>
      </c>
      <c r="B51" s="123" t="s">
        <v>400</v>
      </c>
      <c r="C51" s="313">
        <f>SUM(C52:C54)</f>
        <v>200000</v>
      </c>
    </row>
    <row r="52" spans="1:3" s="454" customFormat="1" ht="12" customHeight="1">
      <c r="A52" s="446" t="s">
        <v>102</v>
      </c>
      <c r="B52" s="9" t="s">
        <v>214</v>
      </c>
      <c r="C52" s="76">
        <v>200000</v>
      </c>
    </row>
    <row r="53" spans="1:3" ht="12" customHeight="1">
      <c r="A53" s="446" t="s">
        <v>103</v>
      </c>
      <c r="B53" s="8" t="s">
        <v>171</v>
      </c>
      <c r="C53" s="79"/>
    </row>
    <row r="54" spans="1:3" ht="12" customHeight="1">
      <c r="A54" s="446" t="s">
        <v>104</v>
      </c>
      <c r="B54" s="8" t="s">
        <v>56</v>
      </c>
      <c r="C54" s="79"/>
    </row>
    <row r="55" spans="1:3" ht="12" customHeight="1" thickBot="1">
      <c r="A55" s="446" t="s">
        <v>105</v>
      </c>
      <c r="B55" s="8" t="s">
        <v>507</v>
      </c>
      <c r="C55" s="79"/>
    </row>
    <row r="56" spans="1:3" ht="15" customHeight="1" thickBot="1">
      <c r="A56" s="197" t="s">
        <v>18</v>
      </c>
      <c r="B56" s="123" t="s">
        <v>11</v>
      </c>
      <c r="C56" s="339"/>
    </row>
    <row r="57" spans="1:3" ht="13.5" thickBot="1">
      <c r="A57" s="197" t="s">
        <v>19</v>
      </c>
      <c r="B57" s="239" t="s">
        <v>511</v>
      </c>
      <c r="C57" s="361">
        <f>+C45+C51+C56</f>
        <v>82334365</v>
      </c>
    </row>
    <row r="58" ht="15" customHeight="1" thickBot="1">
      <c r="C58" s="622">
        <f>C41-C57</f>
        <v>0</v>
      </c>
    </row>
    <row r="59" spans="1:3" ht="14.25" customHeight="1" thickBot="1">
      <c r="A59" s="242" t="s">
        <v>502</v>
      </c>
      <c r="B59" s="243"/>
      <c r="C59" s="720">
        <v>12.6</v>
      </c>
    </row>
    <row r="60" spans="1:3" ht="13.5" thickBot="1">
      <c r="A60" s="242" t="s">
        <v>190</v>
      </c>
      <c r="B60" s="243"/>
      <c r="C60" s="12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C52" sqref="C52"/>
    </sheetView>
  </sheetViews>
  <sheetFormatPr defaultColWidth="9.00390625" defaultRowHeight="12.75"/>
  <cols>
    <col min="1" max="1" width="13.875" style="240" customWidth="1"/>
    <col min="2" max="2" width="79.125" style="241" customWidth="1"/>
    <col min="3" max="3" width="25.00390625" style="241" customWidth="1"/>
    <col min="4" max="16384" width="9.375" style="241" customWidth="1"/>
  </cols>
  <sheetData>
    <row r="1" spans="1:3" s="221" customFormat="1" ht="21" customHeight="1" thickBot="1">
      <c r="A1" s="220"/>
      <c r="B1" s="222"/>
      <c r="C1" s="587" t="str">
        <f>CONCATENATE("9.3.2. melléklet ",ALAPADATOK!A7," ",ALAPADATOK!B7," ",ALAPADATOK!C7," ",ALAPADATOK!D7," ",ALAPADATOK!E7," ",ALAPADATOK!F7," ",ALAPADATOK!G7," ",ALAPADATOK!H7)</f>
        <v>9.3.2. melléklet a 3 / 2019. ( II.15. ) önkormányzati rendelethez</v>
      </c>
    </row>
    <row r="2" spans="1:3" s="450" customFormat="1" ht="36">
      <c r="A2" s="402" t="s">
        <v>188</v>
      </c>
      <c r="B2" s="585" t="str">
        <f>CONCATENATE('KV_9.3.1.sz.mell'!B2)</f>
        <v>Murakeresztúri Óvoda</v>
      </c>
      <c r="C2" s="362" t="s">
        <v>58</v>
      </c>
    </row>
    <row r="3" spans="1:3" s="450" customFormat="1" ht="24.75" thickBot="1">
      <c r="A3" s="444" t="s">
        <v>187</v>
      </c>
      <c r="B3" s="586" t="s">
        <v>402</v>
      </c>
      <c r="C3" s="363" t="s">
        <v>58</v>
      </c>
    </row>
    <row r="4" spans="1:3" s="451" customFormat="1" ht="15.75" customHeight="1" thickBot="1">
      <c r="A4" s="223"/>
      <c r="B4" s="223"/>
      <c r="C4" s="224" t="str">
        <f>'KV_9.3.1.sz.mell'!C4</f>
        <v>Forintban</v>
      </c>
    </row>
    <row r="5" spans="1:3" ht="13.5" thickBot="1">
      <c r="A5" s="403" t="s">
        <v>189</v>
      </c>
      <c r="B5" s="225" t="s">
        <v>544</v>
      </c>
      <c r="C5" s="226" t="s">
        <v>53</v>
      </c>
    </row>
    <row r="6" spans="1:3" s="452" customFormat="1" ht="12.75" customHeight="1" thickBot="1">
      <c r="A6" s="190"/>
      <c r="B6" s="191" t="s">
        <v>476</v>
      </c>
      <c r="C6" s="192" t="s">
        <v>477</v>
      </c>
    </row>
    <row r="7" spans="1:3" s="452" customFormat="1" ht="15.75" customHeight="1" thickBot="1">
      <c r="A7" s="227"/>
      <c r="B7" s="228" t="s">
        <v>54</v>
      </c>
      <c r="C7" s="229"/>
    </row>
    <row r="8" spans="1:3" s="364" customFormat="1" ht="12" customHeight="1" thickBot="1">
      <c r="A8" s="190" t="s">
        <v>16</v>
      </c>
      <c r="B8" s="230" t="s">
        <v>503</v>
      </c>
      <c r="C8" s="313">
        <f>SUM(C9:C19)</f>
        <v>3386887</v>
      </c>
    </row>
    <row r="9" spans="1:3" s="364" customFormat="1" ht="12" customHeight="1">
      <c r="A9" s="445" t="s">
        <v>96</v>
      </c>
      <c r="B9" s="10" t="s">
        <v>261</v>
      </c>
      <c r="C9" s="354"/>
    </row>
    <row r="10" spans="1:3" s="364" customFormat="1" ht="12" customHeight="1">
      <c r="A10" s="446" t="s">
        <v>97</v>
      </c>
      <c r="B10" s="8" t="s">
        <v>262</v>
      </c>
      <c r="C10" s="311">
        <v>2666840</v>
      </c>
    </row>
    <row r="11" spans="1:3" s="364" customFormat="1" ht="12" customHeight="1">
      <c r="A11" s="446" t="s">
        <v>98</v>
      </c>
      <c r="B11" s="8" t="s">
        <v>263</v>
      </c>
      <c r="C11" s="311"/>
    </row>
    <row r="12" spans="1:3" s="364" customFormat="1" ht="12" customHeight="1">
      <c r="A12" s="446" t="s">
        <v>99</v>
      </c>
      <c r="B12" s="8" t="s">
        <v>264</v>
      </c>
      <c r="C12" s="311"/>
    </row>
    <row r="13" spans="1:3" s="364" customFormat="1" ht="12" customHeight="1">
      <c r="A13" s="446" t="s">
        <v>139</v>
      </c>
      <c r="B13" s="8" t="s">
        <v>265</v>
      </c>
      <c r="C13" s="311"/>
    </row>
    <row r="14" spans="1:3" s="364" customFormat="1" ht="12" customHeight="1">
      <c r="A14" s="446" t="s">
        <v>100</v>
      </c>
      <c r="B14" s="8" t="s">
        <v>383</v>
      </c>
      <c r="C14" s="311">
        <v>720047</v>
      </c>
    </row>
    <row r="15" spans="1:3" s="364" customFormat="1" ht="12" customHeight="1">
      <c r="A15" s="446" t="s">
        <v>101</v>
      </c>
      <c r="B15" s="7" t="s">
        <v>384</v>
      </c>
      <c r="C15" s="311"/>
    </row>
    <row r="16" spans="1:3" s="364" customFormat="1" ht="12" customHeight="1">
      <c r="A16" s="446" t="s">
        <v>111</v>
      </c>
      <c r="B16" s="8" t="s">
        <v>268</v>
      </c>
      <c r="C16" s="355"/>
    </row>
    <row r="17" spans="1:3" s="453" customFormat="1" ht="12" customHeight="1">
      <c r="A17" s="446" t="s">
        <v>112</v>
      </c>
      <c r="B17" s="8" t="s">
        <v>269</v>
      </c>
      <c r="C17" s="311"/>
    </row>
    <row r="18" spans="1:3" s="453" customFormat="1" ht="12" customHeight="1">
      <c r="A18" s="446" t="s">
        <v>113</v>
      </c>
      <c r="B18" s="8" t="s">
        <v>419</v>
      </c>
      <c r="C18" s="312"/>
    </row>
    <row r="19" spans="1:3" s="453" customFormat="1" ht="12" customHeight="1" thickBot="1">
      <c r="A19" s="446" t="s">
        <v>114</v>
      </c>
      <c r="B19" s="7" t="s">
        <v>270</v>
      </c>
      <c r="C19" s="312"/>
    </row>
    <row r="20" spans="1:3" s="364" customFormat="1" ht="12" customHeight="1" thickBot="1">
      <c r="A20" s="190" t="s">
        <v>17</v>
      </c>
      <c r="B20" s="230" t="s">
        <v>385</v>
      </c>
      <c r="C20" s="313">
        <f>SUM(C21:C23)</f>
        <v>0</v>
      </c>
    </row>
    <row r="21" spans="1:3" s="453" customFormat="1" ht="12" customHeight="1">
      <c r="A21" s="446" t="s">
        <v>102</v>
      </c>
      <c r="B21" s="9" t="s">
        <v>242</v>
      </c>
      <c r="C21" s="311"/>
    </row>
    <row r="22" spans="1:3" s="453" customFormat="1" ht="12" customHeight="1">
      <c r="A22" s="446" t="s">
        <v>103</v>
      </c>
      <c r="B22" s="8" t="s">
        <v>386</v>
      </c>
      <c r="C22" s="311"/>
    </row>
    <row r="23" spans="1:3" s="453" customFormat="1" ht="12" customHeight="1">
      <c r="A23" s="446" t="s">
        <v>104</v>
      </c>
      <c r="B23" s="8" t="s">
        <v>387</v>
      </c>
      <c r="C23" s="311"/>
    </row>
    <row r="24" spans="1:3" s="453" customFormat="1" ht="12" customHeight="1" thickBot="1">
      <c r="A24" s="446" t="s">
        <v>105</v>
      </c>
      <c r="B24" s="8" t="s">
        <v>508</v>
      </c>
      <c r="C24" s="311"/>
    </row>
    <row r="25" spans="1:3" s="453" customFormat="1" ht="12" customHeight="1" thickBot="1">
      <c r="A25" s="197" t="s">
        <v>18</v>
      </c>
      <c r="B25" s="123" t="s">
        <v>158</v>
      </c>
      <c r="C25" s="339"/>
    </row>
    <row r="26" spans="1:3" s="453" customFormat="1" ht="12" customHeight="1" thickBot="1">
      <c r="A26" s="197" t="s">
        <v>19</v>
      </c>
      <c r="B26" s="123" t="s">
        <v>388</v>
      </c>
      <c r="C26" s="313">
        <f>+C27+C28</f>
        <v>0</v>
      </c>
    </row>
    <row r="27" spans="1:3" s="453" customFormat="1" ht="12" customHeight="1">
      <c r="A27" s="447" t="s">
        <v>252</v>
      </c>
      <c r="B27" s="448" t="s">
        <v>386</v>
      </c>
      <c r="C27" s="76"/>
    </row>
    <row r="28" spans="1:3" s="453" customFormat="1" ht="12" customHeight="1">
      <c r="A28" s="447" t="s">
        <v>253</v>
      </c>
      <c r="B28" s="449" t="s">
        <v>389</v>
      </c>
      <c r="C28" s="314"/>
    </row>
    <row r="29" spans="1:3" s="453" customFormat="1" ht="12" customHeight="1" thickBot="1">
      <c r="A29" s="446" t="s">
        <v>254</v>
      </c>
      <c r="B29" s="139" t="s">
        <v>509</v>
      </c>
      <c r="C29" s="83"/>
    </row>
    <row r="30" spans="1:3" s="453" customFormat="1" ht="12" customHeight="1" thickBot="1">
      <c r="A30" s="197" t="s">
        <v>20</v>
      </c>
      <c r="B30" s="123" t="s">
        <v>390</v>
      </c>
      <c r="C30" s="313">
        <f>+C31+C32+C33</f>
        <v>0</v>
      </c>
    </row>
    <row r="31" spans="1:3" s="453" customFormat="1" ht="12" customHeight="1">
      <c r="A31" s="447" t="s">
        <v>89</v>
      </c>
      <c r="B31" s="448" t="s">
        <v>275</v>
      </c>
      <c r="C31" s="76"/>
    </row>
    <row r="32" spans="1:3" s="453" customFormat="1" ht="12" customHeight="1">
      <c r="A32" s="447" t="s">
        <v>90</v>
      </c>
      <c r="B32" s="449" t="s">
        <v>276</v>
      </c>
      <c r="C32" s="314"/>
    </row>
    <row r="33" spans="1:3" s="453" customFormat="1" ht="12" customHeight="1" thickBot="1">
      <c r="A33" s="446" t="s">
        <v>91</v>
      </c>
      <c r="B33" s="139" t="s">
        <v>277</v>
      </c>
      <c r="C33" s="83"/>
    </row>
    <row r="34" spans="1:3" s="364" customFormat="1" ht="12" customHeight="1" thickBot="1">
      <c r="A34" s="197" t="s">
        <v>21</v>
      </c>
      <c r="B34" s="123" t="s">
        <v>360</v>
      </c>
      <c r="C34" s="339"/>
    </row>
    <row r="35" spans="1:3" s="364" customFormat="1" ht="12" customHeight="1" thickBot="1">
      <c r="A35" s="197" t="s">
        <v>22</v>
      </c>
      <c r="B35" s="123" t="s">
        <v>391</v>
      </c>
      <c r="C35" s="356"/>
    </row>
    <row r="36" spans="1:3" s="364" customFormat="1" ht="12" customHeight="1" thickBot="1">
      <c r="A36" s="190" t="s">
        <v>23</v>
      </c>
      <c r="B36" s="123" t="s">
        <v>510</v>
      </c>
      <c r="C36" s="357">
        <f>+C8+C20+C25+C26+C30+C34+C35</f>
        <v>3386887</v>
      </c>
    </row>
    <row r="37" spans="1:3" s="364" customFormat="1" ht="12" customHeight="1" thickBot="1">
      <c r="A37" s="231" t="s">
        <v>24</v>
      </c>
      <c r="B37" s="123" t="s">
        <v>393</v>
      </c>
      <c r="C37" s="357">
        <f>+C38+C39+C40</f>
        <v>0</v>
      </c>
    </row>
    <row r="38" spans="1:3" s="364" customFormat="1" ht="12" customHeight="1">
      <c r="A38" s="447" t="s">
        <v>394</v>
      </c>
      <c r="B38" s="448" t="s">
        <v>220</v>
      </c>
      <c r="C38" s="76"/>
    </row>
    <row r="39" spans="1:3" s="364" customFormat="1" ht="12" customHeight="1">
      <c r="A39" s="447" t="s">
        <v>395</v>
      </c>
      <c r="B39" s="449" t="s">
        <v>2</v>
      </c>
      <c r="C39" s="314"/>
    </row>
    <row r="40" spans="1:3" s="453" customFormat="1" ht="12" customHeight="1" thickBot="1">
      <c r="A40" s="446" t="s">
        <v>396</v>
      </c>
      <c r="B40" s="139" t="s">
        <v>397</v>
      </c>
      <c r="C40" s="83"/>
    </row>
    <row r="41" spans="1:3" s="453" customFormat="1" ht="15" customHeight="1" thickBot="1">
      <c r="A41" s="231" t="s">
        <v>25</v>
      </c>
      <c r="B41" s="232" t="s">
        <v>398</v>
      </c>
      <c r="C41" s="360">
        <f>+C36+C37</f>
        <v>3386887</v>
      </c>
    </row>
    <row r="42" spans="1:3" s="453" customFormat="1" ht="15" customHeight="1">
      <c r="A42" s="233"/>
      <c r="B42" s="234"/>
      <c r="C42" s="358"/>
    </row>
    <row r="43" spans="1:3" ht="13.5" thickBot="1">
      <c r="A43" s="235"/>
      <c r="B43" s="236"/>
      <c r="C43" s="359"/>
    </row>
    <row r="44" spans="1:3" s="452" customFormat="1" ht="16.5" customHeight="1" thickBot="1">
      <c r="A44" s="237"/>
      <c r="B44" s="238" t="s">
        <v>55</v>
      </c>
      <c r="C44" s="360"/>
    </row>
    <row r="45" spans="1:3" s="454" customFormat="1" ht="12" customHeight="1" thickBot="1">
      <c r="A45" s="197" t="s">
        <v>16</v>
      </c>
      <c r="B45" s="123" t="s">
        <v>399</v>
      </c>
      <c r="C45" s="313">
        <f>SUM(C46:C50)</f>
        <v>3386887</v>
      </c>
    </row>
    <row r="46" spans="1:3" ht="12" customHeight="1">
      <c r="A46" s="446" t="s">
        <v>96</v>
      </c>
      <c r="B46" s="9" t="s">
        <v>47</v>
      </c>
      <c r="C46" s="76">
        <v>847830</v>
      </c>
    </row>
    <row r="47" spans="1:3" ht="12" customHeight="1">
      <c r="A47" s="446" t="s">
        <v>97</v>
      </c>
      <c r="B47" s="8" t="s">
        <v>167</v>
      </c>
      <c r="C47" s="79">
        <v>173209</v>
      </c>
    </row>
    <row r="48" spans="1:3" ht="12" customHeight="1">
      <c r="A48" s="446" t="s">
        <v>98</v>
      </c>
      <c r="B48" s="8" t="s">
        <v>132</v>
      </c>
      <c r="C48" s="79">
        <v>2365848</v>
      </c>
    </row>
    <row r="49" spans="1:3" ht="12" customHeight="1">
      <c r="A49" s="446" t="s">
        <v>99</v>
      </c>
      <c r="B49" s="8" t="s">
        <v>168</v>
      </c>
      <c r="C49" s="79"/>
    </row>
    <row r="50" spans="1:3" ht="12" customHeight="1" thickBot="1">
      <c r="A50" s="446" t="s">
        <v>139</v>
      </c>
      <c r="B50" s="8" t="s">
        <v>169</v>
      </c>
      <c r="C50" s="79"/>
    </row>
    <row r="51" spans="1:3" ht="12" customHeight="1" thickBot="1">
      <c r="A51" s="197" t="s">
        <v>17</v>
      </c>
      <c r="B51" s="123" t="s">
        <v>400</v>
      </c>
      <c r="C51" s="313">
        <f>SUM(C52:C54)</f>
        <v>0</v>
      </c>
    </row>
    <row r="52" spans="1:3" s="454" customFormat="1" ht="12" customHeight="1">
      <c r="A52" s="446" t="s">
        <v>102</v>
      </c>
      <c r="B52" s="9" t="s">
        <v>214</v>
      </c>
      <c r="C52" s="76"/>
    </row>
    <row r="53" spans="1:3" ht="12" customHeight="1">
      <c r="A53" s="446" t="s">
        <v>103</v>
      </c>
      <c r="B53" s="8" t="s">
        <v>171</v>
      </c>
      <c r="C53" s="79"/>
    </row>
    <row r="54" spans="1:3" ht="12" customHeight="1">
      <c r="A54" s="446" t="s">
        <v>104</v>
      </c>
      <c r="B54" s="8" t="s">
        <v>56</v>
      </c>
      <c r="C54" s="79"/>
    </row>
    <row r="55" spans="1:3" ht="12" customHeight="1" thickBot="1">
      <c r="A55" s="446" t="s">
        <v>105</v>
      </c>
      <c r="B55" s="8" t="s">
        <v>507</v>
      </c>
      <c r="C55" s="79"/>
    </row>
    <row r="56" spans="1:3" ht="15" customHeight="1" thickBot="1">
      <c r="A56" s="197" t="s">
        <v>18</v>
      </c>
      <c r="B56" s="123" t="s">
        <v>11</v>
      </c>
      <c r="C56" s="339"/>
    </row>
    <row r="57" spans="1:3" ht="13.5" thickBot="1">
      <c r="A57" s="197" t="s">
        <v>19</v>
      </c>
      <c r="B57" s="239" t="s">
        <v>511</v>
      </c>
      <c r="C57" s="361">
        <f>+C45+C51+C56</f>
        <v>3386887</v>
      </c>
    </row>
    <row r="58" ht="15" customHeight="1" thickBot="1">
      <c r="C58" s="622">
        <f>C41-C57</f>
        <v>0</v>
      </c>
    </row>
    <row r="59" spans="1:3" ht="14.25" customHeight="1" thickBot="1">
      <c r="A59" s="242" t="s">
        <v>502</v>
      </c>
      <c r="B59" s="243"/>
      <c r="C59" s="720">
        <v>0.4</v>
      </c>
    </row>
    <row r="60" spans="1:3" ht="13.5" thickBot="1">
      <c r="A60" s="242" t="s">
        <v>190</v>
      </c>
      <c r="B60" s="243"/>
      <c r="C60" s="12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2:G29"/>
  <sheetViews>
    <sheetView zoomScale="120" zoomScaleNormal="120" workbookViewId="0" topLeftCell="A1">
      <selection activeCell="G12" sqref="G12"/>
    </sheetView>
  </sheetViews>
  <sheetFormatPr defaultColWidth="9.00390625" defaultRowHeight="12.75"/>
  <cols>
    <col min="1" max="1" width="5.50390625" style="46" customWidth="1"/>
    <col min="2" max="2" width="33.125" style="46" customWidth="1"/>
    <col min="3" max="3" width="12.375" style="46" customWidth="1"/>
    <col min="4" max="4" width="11.50390625" style="46" customWidth="1"/>
    <col min="5" max="5" width="11.375" style="46" customWidth="1"/>
    <col min="6" max="6" width="11.00390625" style="46" customWidth="1"/>
    <col min="7" max="7" width="14.375" style="46" customWidth="1"/>
    <col min="8" max="16384" width="9.375" style="46" customWidth="1"/>
  </cols>
  <sheetData>
    <row r="2" spans="2:7" ht="15">
      <c r="B2" s="770" t="str">
        <f>CONCATENATE("10. melléklet ",ALAPADATOK!A7," ",ALAPADATOK!B7," ",ALAPADATOK!C7," ",ALAPADATOK!D7," ",ALAPADATOK!E7," ",ALAPADATOK!F7," ",ALAPADATOK!G7," ",ALAPADATOK!H7)</f>
        <v>10. melléklet a 3 / 2019. ( II.15. ) önkormányzati rendelethez</v>
      </c>
      <c r="C2" s="770"/>
      <c r="D2" s="770"/>
      <c r="E2" s="770"/>
      <c r="F2" s="770"/>
      <c r="G2" s="770"/>
    </row>
    <row r="4" spans="1:7" ht="43.5" customHeight="1">
      <c r="A4" s="769" t="s">
        <v>3</v>
      </c>
      <c r="B4" s="769"/>
      <c r="C4" s="769"/>
      <c r="D4" s="769"/>
      <c r="E4" s="769"/>
      <c r="F4" s="769"/>
      <c r="G4" s="769"/>
    </row>
    <row r="6" spans="1:7" s="157" customFormat="1" ht="27" customHeight="1">
      <c r="A6" s="683" t="s">
        <v>194</v>
      </c>
      <c r="C6" s="768" t="s">
        <v>195</v>
      </c>
      <c r="D6" s="768"/>
      <c r="E6" s="768"/>
      <c r="F6" s="768"/>
      <c r="G6" s="768"/>
    </row>
    <row r="7" s="157" customFormat="1" ht="15.75"/>
    <row r="8" spans="1:6" s="157" customFormat="1" ht="24.75" customHeight="1">
      <c r="A8" s="683" t="s">
        <v>196</v>
      </c>
      <c r="C8" s="768" t="s">
        <v>195</v>
      </c>
      <c r="D8" s="768"/>
      <c r="E8" s="768"/>
      <c r="F8" s="768"/>
    </row>
    <row r="9" s="158" customFormat="1" ht="12.75"/>
    <row r="10" spans="1:7" s="159" customFormat="1" ht="15" customHeight="1">
      <c r="A10" s="259" t="s">
        <v>546</v>
      </c>
      <c r="B10" s="258"/>
      <c r="C10" s="258"/>
      <c r="D10" s="258"/>
      <c r="E10" s="258"/>
      <c r="F10" s="258"/>
      <c r="G10" s="258"/>
    </row>
    <row r="11" spans="1:7" s="159" customFormat="1" ht="15" customHeight="1" thickBot="1">
      <c r="A11" s="259" t="s">
        <v>197</v>
      </c>
      <c r="B11" s="258"/>
      <c r="C11" s="258"/>
      <c r="D11" s="258"/>
      <c r="E11" s="258"/>
      <c r="F11" s="258"/>
      <c r="G11" s="670" t="s">
        <v>632</v>
      </c>
    </row>
    <row r="12" spans="1:7" s="75" customFormat="1" ht="42" customHeight="1" thickBot="1">
      <c r="A12" s="187" t="s">
        <v>14</v>
      </c>
      <c r="B12" s="188" t="s">
        <v>198</v>
      </c>
      <c r="C12" s="188" t="s">
        <v>199</v>
      </c>
      <c r="D12" s="188" t="s">
        <v>200</v>
      </c>
      <c r="E12" s="188" t="s">
        <v>201</v>
      </c>
      <c r="F12" s="188" t="s">
        <v>202</v>
      </c>
      <c r="G12" s="189" t="s">
        <v>51</v>
      </c>
    </row>
    <row r="13" spans="1:7" ht="24" customHeight="1">
      <c r="A13" s="245" t="s">
        <v>16</v>
      </c>
      <c r="B13" s="195" t="s">
        <v>203</v>
      </c>
      <c r="C13" s="160"/>
      <c r="D13" s="160"/>
      <c r="E13" s="160"/>
      <c r="F13" s="160"/>
      <c r="G13" s="246">
        <f>SUM(C13:F13)</f>
        <v>0</v>
      </c>
    </row>
    <row r="14" spans="1:7" ht="24" customHeight="1">
      <c r="A14" s="247" t="s">
        <v>17</v>
      </c>
      <c r="B14" s="196" t="s">
        <v>204</v>
      </c>
      <c r="C14" s="161"/>
      <c r="D14" s="161"/>
      <c r="E14" s="161"/>
      <c r="F14" s="161"/>
      <c r="G14" s="248">
        <f aca="true" t="shared" si="0" ref="G14:G19">SUM(C14:F14)</f>
        <v>0</v>
      </c>
    </row>
    <row r="15" spans="1:7" ht="24" customHeight="1">
      <c r="A15" s="247" t="s">
        <v>18</v>
      </c>
      <c r="B15" s="196" t="s">
        <v>205</v>
      </c>
      <c r="C15" s="161"/>
      <c r="D15" s="161"/>
      <c r="E15" s="161"/>
      <c r="F15" s="161"/>
      <c r="G15" s="248">
        <f t="shared" si="0"/>
        <v>0</v>
      </c>
    </row>
    <row r="16" spans="1:7" ht="24" customHeight="1">
      <c r="A16" s="247" t="s">
        <v>19</v>
      </c>
      <c r="B16" s="196" t="s">
        <v>206</v>
      </c>
      <c r="C16" s="161"/>
      <c r="D16" s="161"/>
      <c r="E16" s="161"/>
      <c r="F16" s="161"/>
      <c r="G16" s="248">
        <f t="shared" si="0"/>
        <v>0</v>
      </c>
    </row>
    <row r="17" spans="1:7" ht="24" customHeight="1">
      <c r="A17" s="247" t="s">
        <v>20</v>
      </c>
      <c r="B17" s="196" t="s">
        <v>207</v>
      </c>
      <c r="C17" s="161"/>
      <c r="D17" s="161"/>
      <c r="E17" s="161"/>
      <c r="F17" s="161"/>
      <c r="G17" s="248">
        <f t="shared" si="0"/>
        <v>0</v>
      </c>
    </row>
    <row r="18" spans="1:7" ht="24" customHeight="1" thickBot="1">
      <c r="A18" s="249" t="s">
        <v>21</v>
      </c>
      <c r="B18" s="250" t="s">
        <v>208</v>
      </c>
      <c r="C18" s="162"/>
      <c r="D18" s="162"/>
      <c r="E18" s="162"/>
      <c r="F18" s="162"/>
      <c r="G18" s="251">
        <f t="shared" si="0"/>
        <v>0</v>
      </c>
    </row>
    <row r="19" spans="1:7" s="163" customFormat="1" ht="24" customHeight="1" thickBot="1">
      <c r="A19" s="252" t="s">
        <v>22</v>
      </c>
      <c r="B19" s="253" t="s">
        <v>51</v>
      </c>
      <c r="C19" s="254">
        <f>SUM(C13:C18)</f>
        <v>0</v>
      </c>
      <c r="D19" s="254">
        <f>SUM(D13:D18)</f>
        <v>0</v>
      </c>
      <c r="E19" s="254">
        <f>SUM(E13:E18)</f>
        <v>0</v>
      </c>
      <c r="F19" s="254">
        <f>SUM(F13:F18)</f>
        <v>0</v>
      </c>
      <c r="G19" s="255">
        <f t="shared" si="0"/>
        <v>0</v>
      </c>
    </row>
    <row r="20" spans="1:7" s="158" customFormat="1" ht="12.75">
      <c r="A20" s="206"/>
      <c r="B20" s="206"/>
      <c r="C20" s="206"/>
      <c r="D20" s="206"/>
      <c r="E20" s="206"/>
      <c r="F20" s="206"/>
      <c r="G20" s="206"/>
    </row>
    <row r="21" spans="1:7" s="158" customFormat="1" ht="12.75">
      <c r="A21" s="206"/>
      <c r="B21" s="206"/>
      <c r="C21" s="206"/>
      <c r="D21" s="206"/>
      <c r="E21" s="206"/>
      <c r="F21" s="206"/>
      <c r="G21" s="206"/>
    </row>
    <row r="22" spans="1:7" s="158" customFormat="1" ht="12.75">
      <c r="A22" s="206"/>
      <c r="B22" s="206"/>
      <c r="C22" s="206"/>
      <c r="D22" s="206"/>
      <c r="E22" s="206"/>
      <c r="F22" s="206"/>
      <c r="G22" s="206"/>
    </row>
    <row r="23" spans="1:7" s="158" customFormat="1" ht="15.75">
      <c r="A23" s="157" t="str">
        <f>+CONCATENATE("......................, ",LEFT(KV_ÖSSZEFÜGGÉSEK!A5,4),". .......................... hó ..... nap")</f>
        <v>......................, 2019. .......................... hó ..... nap</v>
      </c>
      <c r="F23" s="206"/>
      <c r="G23" s="206"/>
    </row>
    <row r="24" spans="6:7" s="158" customFormat="1" ht="12.75">
      <c r="F24" s="206"/>
      <c r="G24" s="206"/>
    </row>
    <row r="25" spans="1:7" ht="12.75">
      <c r="A25" s="206"/>
      <c r="B25" s="206"/>
      <c r="C25" s="206"/>
      <c r="D25" s="206"/>
      <c r="E25" s="206"/>
      <c r="F25" s="206"/>
      <c r="G25" s="206"/>
    </row>
    <row r="26" spans="1:7" ht="12.75">
      <c r="A26" s="206"/>
      <c r="B26" s="206"/>
      <c r="C26" s="158"/>
      <c r="D26" s="158"/>
      <c r="E26" s="158"/>
      <c r="F26" s="158"/>
      <c r="G26" s="206"/>
    </row>
    <row r="27" spans="1:7" ht="13.5">
      <c r="A27" s="206"/>
      <c r="B27" s="206"/>
      <c r="C27" s="256"/>
      <c r="D27" s="257" t="s">
        <v>209</v>
      </c>
      <c r="E27" s="257"/>
      <c r="F27" s="256"/>
      <c r="G27" s="206"/>
    </row>
    <row r="28" spans="3:6" ht="13.5">
      <c r="C28" s="164"/>
      <c r="D28" s="165"/>
      <c r="E28" s="165"/>
      <c r="F28" s="164"/>
    </row>
    <row r="29" spans="3:6" ht="13.5">
      <c r="C29" s="164"/>
      <c r="D29" s="165"/>
      <c r="E29" s="165"/>
      <c r="F29" s="164"/>
    </row>
  </sheetData>
  <sheetProtection sheet="1"/>
  <mergeCells count="4">
    <mergeCell ref="C6:G6"/>
    <mergeCell ref="C8:F8"/>
    <mergeCell ref="A4:G4"/>
    <mergeCell ref="B2:G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0"/>
  <sheetViews>
    <sheetView zoomScale="120" zoomScaleNormal="120" zoomScaleSheetLayoutView="100" workbookViewId="0" topLeftCell="A81">
      <selection activeCell="D81" sqref="D81"/>
    </sheetView>
  </sheetViews>
  <sheetFormatPr defaultColWidth="9.00390625" defaultRowHeight="12.75"/>
  <cols>
    <col min="1" max="1" width="9.00390625" style="379" customWidth="1"/>
    <col min="2" max="2" width="75.875" style="379" customWidth="1"/>
    <col min="3" max="3" width="15.50390625" style="380" customWidth="1"/>
    <col min="4" max="5" width="15.50390625" style="379" customWidth="1"/>
    <col min="6" max="6" width="9.00390625" style="38" customWidth="1"/>
    <col min="7" max="16384" width="9.375" style="38" customWidth="1"/>
  </cols>
  <sheetData>
    <row r="1" spans="1:5" ht="14.25" customHeight="1">
      <c r="A1" s="624"/>
      <c r="B1" s="624"/>
      <c r="C1" s="628"/>
      <c r="D1" s="624"/>
      <c r="E1" s="659" t="str">
        <f>CONCATENATE("1. tájékoztató tábla ",ALAPADATOK!A7," ",ALAPADATOK!B7," ",ALAPADATOK!C7," ",ALAPADATOK!D7," ",ALAPADATOK!E7," ",ALAPADATOK!F7," ",ALAPADATOK!G7," ",ALAPADATOK!H7)</f>
        <v>1. tájékoztató tábla a 3 / 2019. ( II.15. ) önkormányzati rendelethez</v>
      </c>
    </row>
    <row r="2" spans="1:5" ht="15.75">
      <c r="A2" s="771" t="str">
        <f>CONCATENATE(ALAPADATOK!A3)</f>
        <v>MURAKERESZTÚR KÖZSÉG ÖNKORMÁNYZATA</v>
      </c>
      <c r="B2" s="771"/>
      <c r="C2" s="772"/>
      <c r="D2" s="771"/>
      <c r="E2" s="771"/>
    </row>
    <row r="3" spans="1:5" ht="15.75">
      <c r="A3" s="771" t="s">
        <v>569</v>
      </c>
      <c r="B3" s="771"/>
      <c r="C3" s="772"/>
      <c r="D3" s="771"/>
      <c r="E3" s="771"/>
    </row>
    <row r="4" spans="1:5" ht="15.75" customHeight="1">
      <c r="A4" s="734" t="s">
        <v>13</v>
      </c>
      <c r="B4" s="734"/>
      <c r="C4" s="734"/>
      <c r="D4" s="734"/>
      <c r="E4" s="734"/>
    </row>
    <row r="5" spans="1:5" ht="15.75" customHeight="1" thickBot="1">
      <c r="A5" s="735" t="s">
        <v>143</v>
      </c>
      <c r="B5" s="735"/>
      <c r="C5" s="628"/>
      <c r="D5" s="660"/>
      <c r="E5" s="671" t="s">
        <v>632</v>
      </c>
    </row>
    <row r="6" spans="1:5" ht="30.75" customHeight="1" thickBot="1">
      <c r="A6" s="629" t="s">
        <v>67</v>
      </c>
      <c r="B6" s="630" t="s">
        <v>15</v>
      </c>
      <c r="C6" s="630" t="str">
        <f>+CONCATENATE(LEFT(KV_ÖSSZEFÜGGÉSEK!A5,4)-2,". évi tény")</f>
        <v>2017. évi tény</v>
      </c>
      <c r="D6" s="672" t="str">
        <f>+CONCATENATE(LEFT(KV_ÖSSZEFÜGGÉSEK!A5,4)-1,". évi várható")</f>
        <v>2018. évi várható</v>
      </c>
      <c r="E6" s="673" t="str">
        <f>+'KV_1.1.sz.mell.'!C8</f>
        <v>2019. évi előirányzat</v>
      </c>
    </row>
    <row r="7" spans="1:5" s="39" customFormat="1" ht="12" customHeight="1" thickBot="1">
      <c r="A7" s="32" t="s">
        <v>476</v>
      </c>
      <c r="B7" s="33" t="s">
        <v>477</v>
      </c>
      <c r="C7" s="33" t="s">
        <v>478</v>
      </c>
      <c r="D7" s="33" t="s">
        <v>480</v>
      </c>
      <c r="E7" s="443" t="s">
        <v>479</v>
      </c>
    </row>
    <row r="8" spans="1:5" s="1" customFormat="1" ht="12" customHeight="1" thickBot="1">
      <c r="A8" s="20" t="s">
        <v>16</v>
      </c>
      <c r="B8" s="21" t="s">
        <v>236</v>
      </c>
      <c r="C8" s="393">
        <f>+C9+C10+C11+C12+C13+C14</f>
        <v>133705872</v>
      </c>
      <c r="D8" s="393">
        <f>+D9+D10+D11+D12+D13+D14</f>
        <v>144624906</v>
      </c>
      <c r="E8" s="260">
        <f>+E9+E10+E11+E12+E13+E14</f>
        <v>135728259</v>
      </c>
    </row>
    <row r="9" spans="1:5" s="1" customFormat="1" ht="12" customHeight="1">
      <c r="A9" s="15" t="s">
        <v>96</v>
      </c>
      <c r="B9" s="411" t="s">
        <v>237</v>
      </c>
      <c r="C9" s="395">
        <v>55102237</v>
      </c>
      <c r="D9" s="395">
        <v>64426008</v>
      </c>
      <c r="E9" s="262">
        <v>65126950</v>
      </c>
    </row>
    <row r="10" spans="1:5" s="1" customFormat="1" ht="12" customHeight="1">
      <c r="A10" s="14" t="s">
        <v>97</v>
      </c>
      <c r="B10" s="412" t="s">
        <v>238</v>
      </c>
      <c r="C10" s="394">
        <v>28750723</v>
      </c>
      <c r="D10" s="394">
        <v>29350284</v>
      </c>
      <c r="E10" s="261">
        <v>29291167</v>
      </c>
    </row>
    <row r="11" spans="1:5" s="1" customFormat="1" ht="12" customHeight="1">
      <c r="A11" s="14" t="s">
        <v>98</v>
      </c>
      <c r="B11" s="412" t="s">
        <v>239</v>
      </c>
      <c r="C11" s="394">
        <v>41855456</v>
      </c>
      <c r="D11" s="394">
        <v>42497381</v>
      </c>
      <c r="E11" s="261">
        <v>39257982</v>
      </c>
    </row>
    <row r="12" spans="1:5" s="1" customFormat="1" ht="12" customHeight="1">
      <c r="A12" s="14" t="s">
        <v>99</v>
      </c>
      <c r="B12" s="412" t="s">
        <v>240</v>
      </c>
      <c r="C12" s="394">
        <v>2573199</v>
      </c>
      <c r="D12" s="394">
        <v>2697581</v>
      </c>
      <c r="E12" s="261">
        <v>2052160</v>
      </c>
    </row>
    <row r="13" spans="1:5" s="1" customFormat="1" ht="12" customHeight="1">
      <c r="A13" s="14" t="s">
        <v>139</v>
      </c>
      <c r="B13" s="289" t="s">
        <v>415</v>
      </c>
      <c r="C13" s="394">
        <v>5424257</v>
      </c>
      <c r="D13" s="394">
        <v>5653652</v>
      </c>
      <c r="E13" s="261"/>
    </row>
    <row r="14" spans="1:5" s="1" customFormat="1" ht="12" customHeight="1" thickBot="1">
      <c r="A14" s="16" t="s">
        <v>100</v>
      </c>
      <c r="B14" s="290" t="s">
        <v>416</v>
      </c>
      <c r="C14" s="394"/>
      <c r="D14" s="394"/>
      <c r="E14" s="261"/>
    </row>
    <row r="15" spans="1:5" s="1" customFormat="1" ht="12" customHeight="1" thickBot="1">
      <c r="A15" s="20" t="s">
        <v>17</v>
      </c>
      <c r="B15" s="288" t="s">
        <v>241</v>
      </c>
      <c r="C15" s="393">
        <f>+C16+C17+C18+C19+C20</f>
        <v>27481413</v>
      </c>
      <c r="D15" s="393">
        <f>+D16+D17+D18+D19+D20</f>
        <v>33690290</v>
      </c>
      <c r="E15" s="260">
        <f>+E16+E17+E18+E19+E20</f>
        <v>25954036</v>
      </c>
    </row>
    <row r="16" spans="1:5" s="1" customFormat="1" ht="12" customHeight="1">
      <c r="A16" s="15" t="s">
        <v>102</v>
      </c>
      <c r="B16" s="411" t="s">
        <v>242</v>
      </c>
      <c r="C16" s="395"/>
      <c r="D16" s="395"/>
      <c r="E16" s="262"/>
    </row>
    <row r="17" spans="1:5" s="1" customFormat="1" ht="12" customHeight="1">
      <c r="A17" s="14" t="s">
        <v>103</v>
      </c>
      <c r="B17" s="412" t="s">
        <v>243</v>
      </c>
      <c r="C17" s="394"/>
      <c r="D17" s="394"/>
      <c r="E17" s="261"/>
    </row>
    <row r="18" spans="1:5" s="1" customFormat="1" ht="12" customHeight="1">
      <c r="A18" s="14" t="s">
        <v>104</v>
      </c>
      <c r="B18" s="412" t="s">
        <v>406</v>
      </c>
      <c r="C18" s="394"/>
      <c r="D18" s="394"/>
      <c r="E18" s="261"/>
    </row>
    <row r="19" spans="1:5" s="1" customFormat="1" ht="12" customHeight="1">
      <c r="A19" s="14" t="s">
        <v>105</v>
      </c>
      <c r="B19" s="412" t="s">
        <v>407</v>
      </c>
      <c r="C19" s="394"/>
      <c r="D19" s="394"/>
      <c r="E19" s="261"/>
    </row>
    <row r="20" spans="1:5" s="1" customFormat="1" ht="12" customHeight="1">
      <c r="A20" s="14" t="s">
        <v>106</v>
      </c>
      <c r="B20" s="412" t="s">
        <v>244</v>
      </c>
      <c r="C20" s="394">
        <v>27481413</v>
      </c>
      <c r="D20" s="394">
        <v>33690290</v>
      </c>
      <c r="E20" s="261">
        <v>25954036</v>
      </c>
    </row>
    <row r="21" spans="1:5" s="1" customFormat="1" ht="12" customHeight="1" thickBot="1">
      <c r="A21" s="16" t="s">
        <v>115</v>
      </c>
      <c r="B21" s="290" t="s">
        <v>245</v>
      </c>
      <c r="C21" s="396"/>
      <c r="D21" s="396"/>
      <c r="E21" s="263"/>
    </row>
    <row r="22" spans="1:5" s="1" customFormat="1" ht="12" customHeight="1" thickBot="1">
      <c r="A22" s="20" t="s">
        <v>18</v>
      </c>
      <c r="B22" s="21" t="s">
        <v>246</v>
      </c>
      <c r="C22" s="393">
        <f>+C23+C24+C25+C26+C27</f>
        <v>2774000</v>
      </c>
      <c r="D22" s="393">
        <f>+D23+D24+D25+D26+D27</f>
        <v>65515327</v>
      </c>
      <c r="E22" s="260">
        <f>+E23+E24+E25+E26+E27</f>
        <v>179629826</v>
      </c>
    </row>
    <row r="23" spans="1:5" s="1" customFormat="1" ht="12" customHeight="1">
      <c r="A23" s="15" t="s">
        <v>85</v>
      </c>
      <c r="B23" s="411" t="s">
        <v>247</v>
      </c>
      <c r="C23" s="395">
        <v>1600000</v>
      </c>
      <c r="D23" s="395">
        <v>65515327</v>
      </c>
      <c r="E23" s="262"/>
    </row>
    <row r="24" spans="1:5" s="1" customFormat="1" ht="12" customHeight="1">
      <c r="A24" s="14" t="s">
        <v>86</v>
      </c>
      <c r="B24" s="412" t="s">
        <v>248</v>
      </c>
      <c r="C24" s="394"/>
      <c r="D24" s="394"/>
      <c r="E24" s="261"/>
    </row>
    <row r="25" spans="1:5" s="1" customFormat="1" ht="12" customHeight="1">
      <c r="A25" s="14" t="s">
        <v>87</v>
      </c>
      <c r="B25" s="412" t="s">
        <v>408</v>
      </c>
      <c r="C25" s="394"/>
      <c r="D25" s="394"/>
      <c r="E25" s="261"/>
    </row>
    <row r="26" spans="1:5" s="1" customFormat="1" ht="12" customHeight="1">
      <c r="A26" s="14" t="s">
        <v>88</v>
      </c>
      <c r="B26" s="412" t="s">
        <v>409</v>
      </c>
      <c r="C26" s="394"/>
      <c r="D26" s="394"/>
      <c r="E26" s="261"/>
    </row>
    <row r="27" spans="1:5" s="1" customFormat="1" ht="12" customHeight="1">
      <c r="A27" s="14" t="s">
        <v>155</v>
      </c>
      <c r="B27" s="412" t="s">
        <v>249</v>
      </c>
      <c r="C27" s="394">
        <v>1174000</v>
      </c>
      <c r="D27" s="394"/>
      <c r="E27" s="261">
        <v>179629826</v>
      </c>
    </row>
    <row r="28" spans="1:5" s="1" customFormat="1" ht="12" customHeight="1" thickBot="1">
      <c r="A28" s="16" t="s">
        <v>156</v>
      </c>
      <c r="B28" s="413" t="s">
        <v>250</v>
      </c>
      <c r="C28" s="396"/>
      <c r="D28" s="396"/>
      <c r="E28" s="263">
        <v>179629826</v>
      </c>
    </row>
    <row r="29" spans="1:5" s="1" customFormat="1" ht="12" customHeight="1" thickBot="1">
      <c r="A29" s="20" t="s">
        <v>157</v>
      </c>
      <c r="B29" s="21" t="s">
        <v>251</v>
      </c>
      <c r="C29" s="400">
        <f>SUM(C30:C36)</f>
        <v>32701091</v>
      </c>
      <c r="D29" s="400">
        <f>SUM(D30:D36)</f>
        <v>39066216</v>
      </c>
      <c r="E29" s="442">
        <f>SUM(E30:E36)</f>
        <v>37470000</v>
      </c>
    </row>
    <row r="30" spans="1:5" s="1" customFormat="1" ht="12" customHeight="1">
      <c r="A30" s="15" t="s">
        <v>252</v>
      </c>
      <c r="B30" s="411" t="s">
        <v>536</v>
      </c>
      <c r="C30" s="395"/>
      <c r="D30" s="395"/>
      <c r="E30" s="294"/>
    </row>
    <row r="31" spans="1:5" s="1" customFormat="1" ht="12" customHeight="1">
      <c r="A31" s="14" t="s">
        <v>253</v>
      </c>
      <c r="B31" s="412" t="s">
        <v>639</v>
      </c>
      <c r="C31" s="394">
        <v>8136287</v>
      </c>
      <c r="D31" s="394">
        <v>7932046</v>
      </c>
      <c r="E31" s="295">
        <v>8000000</v>
      </c>
    </row>
    <row r="32" spans="1:5" s="1" customFormat="1" ht="12" customHeight="1">
      <c r="A32" s="14" t="s">
        <v>254</v>
      </c>
      <c r="B32" s="412" t="s">
        <v>538</v>
      </c>
      <c r="C32" s="394">
        <v>19768398</v>
      </c>
      <c r="D32" s="394">
        <v>26369340</v>
      </c>
      <c r="E32" s="295">
        <v>25000000</v>
      </c>
    </row>
    <row r="33" spans="1:5" s="1" customFormat="1" ht="12" customHeight="1">
      <c r="A33" s="14" t="s">
        <v>255</v>
      </c>
      <c r="B33" s="412" t="s">
        <v>539</v>
      </c>
      <c r="C33" s="394"/>
      <c r="D33" s="394"/>
      <c r="E33" s="295"/>
    </row>
    <row r="34" spans="1:5" s="1" customFormat="1" ht="12" customHeight="1">
      <c r="A34" s="14" t="s">
        <v>533</v>
      </c>
      <c r="B34" s="412" t="s">
        <v>256</v>
      </c>
      <c r="C34" s="394">
        <v>3897730</v>
      </c>
      <c r="D34" s="394">
        <v>3846308</v>
      </c>
      <c r="E34" s="295">
        <v>3900000</v>
      </c>
    </row>
    <row r="35" spans="1:5" s="1" customFormat="1" ht="12" customHeight="1">
      <c r="A35" s="14" t="s">
        <v>534</v>
      </c>
      <c r="B35" s="412" t="s">
        <v>257</v>
      </c>
      <c r="C35" s="394"/>
      <c r="D35" s="394"/>
      <c r="E35" s="295"/>
    </row>
    <row r="36" spans="1:5" s="1" customFormat="1" ht="12" customHeight="1" thickBot="1">
      <c r="A36" s="16" t="s">
        <v>535</v>
      </c>
      <c r="B36" s="413" t="s">
        <v>258</v>
      </c>
      <c r="C36" s="396">
        <v>898676</v>
      </c>
      <c r="D36" s="396">
        <v>918522</v>
      </c>
      <c r="E36" s="301">
        <v>570000</v>
      </c>
    </row>
    <row r="37" spans="1:5" s="1" customFormat="1" ht="12" customHeight="1" thickBot="1">
      <c r="A37" s="20" t="s">
        <v>20</v>
      </c>
      <c r="B37" s="21" t="s">
        <v>417</v>
      </c>
      <c r="C37" s="393">
        <f>SUM(C38:C48)</f>
        <v>39898917</v>
      </c>
      <c r="D37" s="393">
        <f>SUM(D38:D48)</f>
        <v>38884750</v>
      </c>
      <c r="E37" s="260">
        <f>SUM(E38:E48)</f>
        <v>46810515</v>
      </c>
    </row>
    <row r="38" spans="1:5" s="1" customFormat="1" ht="12" customHeight="1">
      <c r="A38" s="15" t="s">
        <v>89</v>
      </c>
      <c r="B38" s="411" t="s">
        <v>261</v>
      </c>
      <c r="C38" s="395"/>
      <c r="D38" s="395"/>
      <c r="E38" s="262"/>
    </row>
    <row r="39" spans="1:5" s="1" customFormat="1" ht="12" customHeight="1">
      <c r="A39" s="14" t="s">
        <v>90</v>
      </c>
      <c r="B39" s="412" t="s">
        <v>262</v>
      </c>
      <c r="C39" s="394">
        <v>16737203</v>
      </c>
      <c r="D39" s="394">
        <v>18584390</v>
      </c>
      <c r="E39" s="261">
        <v>18822824</v>
      </c>
    </row>
    <row r="40" spans="1:5" s="1" customFormat="1" ht="12" customHeight="1">
      <c r="A40" s="14" t="s">
        <v>91</v>
      </c>
      <c r="B40" s="412" t="s">
        <v>263</v>
      </c>
      <c r="C40" s="394">
        <v>1210804</v>
      </c>
      <c r="D40" s="394">
        <v>293437</v>
      </c>
      <c r="E40" s="261">
        <v>285000</v>
      </c>
    </row>
    <row r="41" spans="1:5" s="1" customFormat="1" ht="12" customHeight="1">
      <c r="A41" s="14" t="s">
        <v>159</v>
      </c>
      <c r="B41" s="412" t="s">
        <v>264</v>
      </c>
      <c r="C41" s="394">
        <v>2651709</v>
      </c>
      <c r="D41" s="394">
        <v>757557</v>
      </c>
      <c r="E41" s="261">
        <v>2703595</v>
      </c>
    </row>
    <row r="42" spans="1:5" s="1" customFormat="1" ht="12" customHeight="1">
      <c r="A42" s="14" t="s">
        <v>160</v>
      </c>
      <c r="B42" s="412" t="s">
        <v>265</v>
      </c>
      <c r="C42" s="394">
        <v>11107982</v>
      </c>
      <c r="D42" s="394">
        <v>11330583</v>
      </c>
      <c r="E42" s="261">
        <v>13623520</v>
      </c>
    </row>
    <row r="43" spans="1:5" s="1" customFormat="1" ht="12" customHeight="1">
      <c r="A43" s="14" t="s">
        <v>161</v>
      </c>
      <c r="B43" s="412" t="s">
        <v>266</v>
      </c>
      <c r="C43" s="394">
        <v>8158709</v>
      </c>
      <c r="D43" s="394">
        <v>7829157</v>
      </c>
      <c r="E43" s="261">
        <v>8899157</v>
      </c>
    </row>
    <row r="44" spans="1:5" s="1" customFormat="1" ht="12" customHeight="1">
      <c r="A44" s="14" t="s">
        <v>162</v>
      </c>
      <c r="B44" s="412" t="s">
        <v>267</v>
      </c>
      <c r="C44" s="394"/>
      <c r="D44" s="394"/>
      <c r="E44" s="261"/>
    </row>
    <row r="45" spans="1:5" s="1" customFormat="1" ht="12" customHeight="1">
      <c r="A45" s="14" t="s">
        <v>163</v>
      </c>
      <c r="B45" s="412" t="s">
        <v>540</v>
      </c>
      <c r="C45" s="394">
        <v>12</v>
      </c>
      <c r="D45" s="394"/>
      <c r="E45" s="261"/>
    </row>
    <row r="46" spans="1:5" s="1" customFormat="1" ht="12" customHeight="1">
      <c r="A46" s="14" t="s">
        <v>259</v>
      </c>
      <c r="B46" s="412" t="s">
        <v>269</v>
      </c>
      <c r="C46" s="397"/>
      <c r="D46" s="397"/>
      <c r="E46" s="264"/>
    </row>
    <row r="47" spans="1:5" s="1" customFormat="1" ht="12" customHeight="1">
      <c r="A47" s="16" t="s">
        <v>260</v>
      </c>
      <c r="B47" s="413" t="s">
        <v>419</v>
      </c>
      <c r="C47" s="398">
        <v>17498</v>
      </c>
      <c r="D47" s="398"/>
      <c r="E47" s="265"/>
    </row>
    <row r="48" spans="1:5" s="1" customFormat="1" ht="12" customHeight="1" thickBot="1">
      <c r="A48" s="16" t="s">
        <v>418</v>
      </c>
      <c r="B48" s="290" t="s">
        <v>270</v>
      </c>
      <c r="C48" s="398">
        <v>15000</v>
      </c>
      <c r="D48" s="398">
        <v>89626</v>
      </c>
      <c r="E48" s="265">
        <v>2476419</v>
      </c>
    </row>
    <row r="49" spans="1:5" s="1" customFormat="1" ht="12" customHeight="1" thickBot="1">
      <c r="A49" s="20" t="s">
        <v>21</v>
      </c>
      <c r="B49" s="21" t="s">
        <v>271</v>
      </c>
      <c r="C49" s="393">
        <f>SUM(C50:C54)</f>
        <v>0</v>
      </c>
      <c r="D49" s="393">
        <f>SUM(D50:D54)</f>
        <v>150000</v>
      </c>
      <c r="E49" s="260">
        <f>SUM(E50:E54)</f>
        <v>0</v>
      </c>
    </row>
    <row r="50" spans="1:5" s="1" customFormat="1" ht="12" customHeight="1">
      <c r="A50" s="15" t="s">
        <v>92</v>
      </c>
      <c r="B50" s="411" t="s">
        <v>275</v>
      </c>
      <c r="C50" s="457"/>
      <c r="D50" s="457"/>
      <c r="E50" s="286"/>
    </row>
    <row r="51" spans="1:5" s="1" customFormat="1" ht="12" customHeight="1">
      <c r="A51" s="14" t="s">
        <v>93</v>
      </c>
      <c r="B51" s="412" t="s">
        <v>276</v>
      </c>
      <c r="C51" s="397"/>
      <c r="D51" s="397">
        <v>150000</v>
      </c>
      <c r="E51" s="264"/>
    </row>
    <row r="52" spans="1:5" s="1" customFormat="1" ht="12" customHeight="1">
      <c r="A52" s="14" t="s">
        <v>272</v>
      </c>
      <c r="B52" s="412" t="s">
        <v>277</v>
      </c>
      <c r="C52" s="397"/>
      <c r="D52" s="397"/>
      <c r="E52" s="264"/>
    </row>
    <row r="53" spans="1:5" s="1" customFormat="1" ht="12" customHeight="1">
      <c r="A53" s="14" t="s">
        <v>273</v>
      </c>
      <c r="B53" s="412" t="s">
        <v>278</v>
      </c>
      <c r="C53" s="397"/>
      <c r="D53" s="397"/>
      <c r="E53" s="264"/>
    </row>
    <row r="54" spans="1:5" s="1" customFormat="1" ht="12" customHeight="1" thickBot="1">
      <c r="A54" s="16" t="s">
        <v>274</v>
      </c>
      <c r="B54" s="290" t="s">
        <v>279</v>
      </c>
      <c r="C54" s="398"/>
      <c r="D54" s="398"/>
      <c r="E54" s="265"/>
    </row>
    <row r="55" spans="1:5" s="1" customFormat="1" ht="12" customHeight="1" thickBot="1">
      <c r="A55" s="20" t="s">
        <v>164</v>
      </c>
      <c r="B55" s="21" t="s">
        <v>280</v>
      </c>
      <c r="C55" s="393">
        <f>SUM(C56:C58)</f>
        <v>2120000</v>
      </c>
      <c r="D55" s="393">
        <f>SUM(D56:D58)</f>
        <v>1455000</v>
      </c>
      <c r="E55" s="260">
        <f>SUM(E56:E58)</f>
        <v>1490000</v>
      </c>
    </row>
    <row r="56" spans="1:5" s="1" customFormat="1" ht="12" customHeight="1">
      <c r="A56" s="15" t="s">
        <v>94</v>
      </c>
      <c r="B56" s="411" t="s">
        <v>281</v>
      </c>
      <c r="C56" s="395"/>
      <c r="D56" s="395"/>
      <c r="E56" s="262"/>
    </row>
    <row r="57" spans="1:5" s="1" customFormat="1" ht="12" customHeight="1">
      <c r="A57" s="14" t="s">
        <v>95</v>
      </c>
      <c r="B57" s="412" t="s">
        <v>410</v>
      </c>
      <c r="C57" s="394"/>
      <c r="D57" s="394"/>
      <c r="E57" s="261"/>
    </row>
    <row r="58" spans="1:5" s="1" customFormat="1" ht="12" customHeight="1">
      <c r="A58" s="14" t="s">
        <v>284</v>
      </c>
      <c r="B58" s="412" t="s">
        <v>282</v>
      </c>
      <c r="C58" s="394">
        <v>2120000</v>
      </c>
      <c r="D58" s="394">
        <v>1455000</v>
      </c>
      <c r="E58" s="261">
        <v>1490000</v>
      </c>
    </row>
    <row r="59" spans="1:5" s="1" customFormat="1" ht="12" customHeight="1" thickBot="1">
      <c r="A59" s="16" t="s">
        <v>285</v>
      </c>
      <c r="B59" s="290" t="s">
        <v>283</v>
      </c>
      <c r="C59" s="396"/>
      <c r="D59" s="396"/>
      <c r="E59" s="263"/>
    </row>
    <row r="60" spans="1:5" s="1" customFormat="1" ht="12" customHeight="1" thickBot="1">
      <c r="A60" s="20" t="s">
        <v>23</v>
      </c>
      <c r="B60" s="288" t="s">
        <v>286</v>
      </c>
      <c r="C60" s="393">
        <f>SUM(C61:C63)</f>
        <v>162311</v>
      </c>
      <c r="D60" s="393">
        <f>SUM(D61:D63)</f>
        <v>100893</v>
      </c>
      <c r="E60" s="260">
        <f>SUM(E61:E63)</f>
        <v>100000</v>
      </c>
    </row>
    <row r="61" spans="1:5" s="1" customFormat="1" ht="12" customHeight="1">
      <c r="A61" s="15" t="s">
        <v>165</v>
      </c>
      <c r="B61" s="411" t="s">
        <v>288</v>
      </c>
      <c r="C61" s="397"/>
      <c r="D61" s="397"/>
      <c r="E61" s="264"/>
    </row>
    <row r="62" spans="1:5" s="1" customFormat="1" ht="12" customHeight="1">
      <c r="A62" s="14" t="s">
        <v>166</v>
      </c>
      <c r="B62" s="412" t="s">
        <v>411</v>
      </c>
      <c r="C62" s="397">
        <v>162311</v>
      </c>
      <c r="D62" s="397">
        <v>100893</v>
      </c>
      <c r="E62" s="264">
        <v>100000</v>
      </c>
    </row>
    <row r="63" spans="1:5" s="1" customFormat="1" ht="12" customHeight="1">
      <c r="A63" s="14" t="s">
        <v>215</v>
      </c>
      <c r="B63" s="412" t="s">
        <v>289</v>
      </c>
      <c r="C63" s="397"/>
      <c r="D63" s="397"/>
      <c r="E63" s="264"/>
    </row>
    <row r="64" spans="1:5" s="1" customFormat="1" ht="12" customHeight="1" thickBot="1">
      <c r="A64" s="16" t="s">
        <v>287</v>
      </c>
      <c r="B64" s="290" t="s">
        <v>290</v>
      </c>
      <c r="C64" s="397"/>
      <c r="D64" s="397"/>
      <c r="E64" s="264"/>
    </row>
    <row r="65" spans="1:5" s="1" customFormat="1" ht="12" customHeight="1" thickBot="1">
      <c r="A65" s="482" t="s">
        <v>459</v>
      </c>
      <c r="B65" s="21" t="s">
        <v>291</v>
      </c>
      <c r="C65" s="400">
        <f>+C8+C15+C22+C29+C37+C49+C55+C60</f>
        <v>238843604</v>
      </c>
      <c r="D65" s="400">
        <f>+D8+D15+D22+D29+D37+D49+D55+D60</f>
        <v>323487382</v>
      </c>
      <c r="E65" s="442">
        <f>+E8+E15+E22+E29+E37+E49+E55+E60</f>
        <v>427182636</v>
      </c>
    </row>
    <row r="66" spans="1:5" s="1" customFormat="1" ht="12" customHeight="1" thickBot="1">
      <c r="A66" s="458" t="s">
        <v>292</v>
      </c>
      <c r="B66" s="288" t="s">
        <v>524</v>
      </c>
      <c r="C66" s="393">
        <f>SUM(C67:C69)</f>
        <v>0</v>
      </c>
      <c r="D66" s="393">
        <f>SUM(D67:D69)</f>
        <v>0</v>
      </c>
      <c r="E66" s="260">
        <f>SUM(E67:E69)</f>
        <v>0</v>
      </c>
    </row>
    <row r="67" spans="1:5" s="1" customFormat="1" ht="12" customHeight="1">
      <c r="A67" s="15" t="s">
        <v>321</v>
      </c>
      <c r="B67" s="411" t="s">
        <v>294</v>
      </c>
      <c r="C67" s="397"/>
      <c r="D67" s="397"/>
      <c r="E67" s="264"/>
    </row>
    <row r="68" spans="1:5" s="1" customFormat="1" ht="12" customHeight="1">
      <c r="A68" s="14" t="s">
        <v>330</v>
      </c>
      <c r="B68" s="412" t="s">
        <v>295</v>
      </c>
      <c r="C68" s="397"/>
      <c r="D68" s="397"/>
      <c r="E68" s="264"/>
    </row>
    <row r="69" spans="1:5" s="1" customFormat="1" ht="12" customHeight="1" thickBot="1">
      <c r="A69" s="16" t="s">
        <v>331</v>
      </c>
      <c r="B69" s="476" t="s">
        <v>444</v>
      </c>
      <c r="C69" s="397"/>
      <c r="D69" s="397"/>
      <c r="E69" s="264"/>
    </row>
    <row r="70" spans="1:5" s="1" customFormat="1" ht="12" customHeight="1" thickBot="1">
      <c r="A70" s="458" t="s">
        <v>297</v>
      </c>
      <c r="B70" s="288" t="s">
        <v>298</v>
      </c>
      <c r="C70" s="393">
        <f>SUM(C71:C74)</f>
        <v>0</v>
      </c>
      <c r="D70" s="393">
        <f>SUM(D71:D74)</f>
        <v>0</v>
      </c>
      <c r="E70" s="260">
        <f>SUM(E71:E74)</f>
        <v>0</v>
      </c>
    </row>
    <row r="71" spans="1:5" s="1" customFormat="1" ht="12" customHeight="1">
      <c r="A71" s="15" t="s">
        <v>140</v>
      </c>
      <c r="B71" s="551" t="s">
        <v>299</v>
      </c>
      <c r="C71" s="397"/>
      <c r="D71" s="397"/>
      <c r="E71" s="264"/>
    </row>
    <row r="72" spans="1:7" s="1" customFormat="1" ht="13.5" customHeight="1">
      <c r="A72" s="14" t="s">
        <v>141</v>
      </c>
      <c r="B72" s="551" t="s">
        <v>551</v>
      </c>
      <c r="C72" s="397"/>
      <c r="D72" s="397"/>
      <c r="E72" s="264"/>
      <c r="G72" s="40"/>
    </row>
    <row r="73" spans="1:5" s="1" customFormat="1" ht="12" customHeight="1">
      <c r="A73" s="14" t="s">
        <v>322</v>
      </c>
      <c r="B73" s="551" t="s">
        <v>300</v>
      </c>
      <c r="C73" s="397"/>
      <c r="D73" s="397"/>
      <c r="E73" s="264"/>
    </row>
    <row r="74" spans="1:5" s="1" customFormat="1" ht="12" customHeight="1" thickBot="1">
      <c r="A74" s="16" t="s">
        <v>323</v>
      </c>
      <c r="B74" s="552" t="s">
        <v>552</v>
      </c>
      <c r="C74" s="397"/>
      <c r="D74" s="397"/>
      <c r="E74" s="264"/>
    </row>
    <row r="75" spans="1:5" s="1" customFormat="1" ht="12" customHeight="1" thickBot="1">
      <c r="A75" s="458" t="s">
        <v>301</v>
      </c>
      <c r="B75" s="288" t="s">
        <v>302</v>
      </c>
      <c r="C75" s="393">
        <f>SUM(C76:C77)</f>
        <v>12519591</v>
      </c>
      <c r="D75" s="393">
        <f>SUM(D76:D77)</f>
        <v>17155438</v>
      </c>
      <c r="E75" s="260">
        <f>SUM(E76:E77)</f>
        <v>98631819</v>
      </c>
    </row>
    <row r="76" spans="1:5" s="1" customFormat="1" ht="12" customHeight="1">
      <c r="A76" s="15" t="s">
        <v>324</v>
      </c>
      <c r="B76" s="411" t="s">
        <v>303</v>
      </c>
      <c r="C76" s="397">
        <v>12519591</v>
      </c>
      <c r="D76" s="397">
        <v>17155438</v>
      </c>
      <c r="E76" s="264">
        <v>98631819</v>
      </c>
    </row>
    <row r="77" spans="1:5" s="1" customFormat="1" ht="12" customHeight="1" thickBot="1">
      <c r="A77" s="16" t="s">
        <v>325</v>
      </c>
      <c r="B77" s="290" t="s">
        <v>304</v>
      </c>
      <c r="C77" s="397"/>
      <c r="D77" s="397"/>
      <c r="E77" s="264"/>
    </row>
    <row r="78" spans="1:5" s="1" customFormat="1" ht="12" customHeight="1" thickBot="1">
      <c r="A78" s="458" t="s">
        <v>305</v>
      </c>
      <c r="B78" s="288" t="s">
        <v>306</v>
      </c>
      <c r="C78" s="393">
        <f>SUM(C79:C81)</f>
        <v>5566372</v>
      </c>
      <c r="D78" s="393">
        <f>SUM(D79:D81)</f>
        <v>5049769</v>
      </c>
      <c r="E78" s="260">
        <f>SUM(E79:E81)</f>
        <v>0</v>
      </c>
    </row>
    <row r="79" spans="1:5" s="1" customFormat="1" ht="12" customHeight="1">
      <c r="A79" s="15" t="s">
        <v>326</v>
      </c>
      <c r="B79" s="411" t="s">
        <v>307</v>
      </c>
      <c r="C79" s="397">
        <v>5566372</v>
      </c>
      <c r="D79" s="397">
        <v>5049769</v>
      </c>
      <c r="E79" s="264"/>
    </row>
    <row r="80" spans="1:5" s="1" customFormat="1" ht="12" customHeight="1">
      <c r="A80" s="14" t="s">
        <v>327</v>
      </c>
      <c r="B80" s="412" t="s">
        <v>308</v>
      </c>
      <c r="C80" s="397"/>
      <c r="D80" s="397"/>
      <c r="E80" s="264"/>
    </row>
    <row r="81" spans="1:5" s="1" customFormat="1" ht="12" customHeight="1" thickBot="1">
      <c r="A81" s="16" t="s">
        <v>328</v>
      </c>
      <c r="B81" s="290" t="s">
        <v>553</v>
      </c>
      <c r="C81" s="397"/>
      <c r="D81" s="397"/>
      <c r="E81" s="264"/>
    </row>
    <row r="82" spans="1:5" s="1" customFormat="1" ht="12" customHeight="1" thickBot="1">
      <c r="A82" s="458" t="s">
        <v>309</v>
      </c>
      <c r="B82" s="288" t="s">
        <v>329</v>
      </c>
      <c r="C82" s="393">
        <f>SUM(C83:C86)</f>
        <v>0</v>
      </c>
      <c r="D82" s="393">
        <f>SUM(D83:D86)</f>
        <v>0</v>
      </c>
      <c r="E82" s="260">
        <f>SUM(E83:E86)</f>
        <v>0</v>
      </c>
    </row>
    <row r="83" spans="1:5" s="1" customFormat="1" ht="12" customHeight="1">
      <c r="A83" s="415" t="s">
        <v>310</v>
      </c>
      <c r="B83" s="411" t="s">
        <v>311</v>
      </c>
      <c r="C83" s="397"/>
      <c r="D83" s="397"/>
      <c r="E83" s="264"/>
    </row>
    <row r="84" spans="1:5" s="1" customFormat="1" ht="12" customHeight="1">
      <c r="A84" s="416" t="s">
        <v>312</v>
      </c>
      <c r="B84" s="412" t="s">
        <v>313</v>
      </c>
      <c r="C84" s="397"/>
      <c r="D84" s="397"/>
      <c r="E84" s="264"/>
    </row>
    <row r="85" spans="1:5" s="1" customFormat="1" ht="12" customHeight="1">
      <c r="A85" s="416" t="s">
        <v>314</v>
      </c>
      <c r="B85" s="412" t="s">
        <v>315</v>
      </c>
      <c r="C85" s="397"/>
      <c r="D85" s="397"/>
      <c r="E85" s="264"/>
    </row>
    <row r="86" spans="1:5" s="1" customFormat="1" ht="12" customHeight="1" thickBot="1">
      <c r="A86" s="417" t="s">
        <v>316</v>
      </c>
      <c r="B86" s="290" t="s">
        <v>317</v>
      </c>
      <c r="C86" s="397"/>
      <c r="D86" s="397"/>
      <c r="E86" s="264"/>
    </row>
    <row r="87" spans="1:5" s="1" customFormat="1" ht="12" customHeight="1" thickBot="1">
      <c r="A87" s="458" t="s">
        <v>318</v>
      </c>
      <c r="B87" s="288" t="s">
        <v>458</v>
      </c>
      <c r="C87" s="460"/>
      <c r="D87" s="460"/>
      <c r="E87" s="461"/>
    </row>
    <row r="88" spans="1:5" s="1" customFormat="1" ht="12" customHeight="1" thickBot="1">
      <c r="A88" s="458" t="s">
        <v>320</v>
      </c>
      <c r="B88" s="288" t="s">
        <v>319</v>
      </c>
      <c r="C88" s="460"/>
      <c r="D88" s="460"/>
      <c r="E88" s="461"/>
    </row>
    <row r="89" spans="1:5" s="1" customFormat="1" ht="12" customHeight="1" thickBot="1">
      <c r="A89" s="458" t="s">
        <v>332</v>
      </c>
      <c r="B89" s="418" t="s">
        <v>461</v>
      </c>
      <c r="C89" s="400">
        <f>+C66+C70+C75+C78+C82+C88+C87</f>
        <v>18085963</v>
      </c>
      <c r="D89" s="400">
        <f>+D66+D70+D75+D78+D82+D88+D87</f>
        <v>22205207</v>
      </c>
      <c r="E89" s="442">
        <f>+E66+E70+E75+E78+E82+E88+E87</f>
        <v>98631819</v>
      </c>
    </row>
    <row r="90" spans="1:5" s="1" customFormat="1" ht="12" customHeight="1" thickBot="1">
      <c r="A90" s="459" t="s">
        <v>460</v>
      </c>
      <c r="B90" s="419" t="s">
        <v>462</v>
      </c>
      <c r="C90" s="400">
        <f>+C65+C89</f>
        <v>256929567</v>
      </c>
      <c r="D90" s="400">
        <f>+D65+D89</f>
        <v>345692589</v>
      </c>
      <c r="E90" s="442">
        <f>+E65+E89</f>
        <v>525814455</v>
      </c>
    </row>
    <row r="91" spans="1:5" s="1" customFormat="1" ht="12" customHeight="1">
      <c r="A91" s="365"/>
      <c r="B91" s="366"/>
      <c r="C91" s="367"/>
      <c r="D91" s="368"/>
      <c r="E91" s="369"/>
    </row>
    <row r="92" spans="1:5" s="1" customFormat="1" ht="12" customHeight="1">
      <c r="A92" s="739" t="s">
        <v>45</v>
      </c>
      <c r="B92" s="739"/>
      <c r="C92" s="739"/>
      <c r="D92" s="739"/>
      <c r="E92" s="739"/>
    </row>
    <row r="93" spans="1:5" s="1" customFormat="1" ht="12" customHeight="1" thickBot="1">
      <c r="A93" s="736" t="s">
        <v>144</v>
      </c>
      <c r="B93" s="736"/>
      <c r="C93" s="380"/>
      <c r="D93" s="138"/>
      <c r="E93" s="303" t="str">
        <f>E5</f>
        <v>Forintban</v>
      </c>
    </row>
    <row r="94" spans="1:6" s="1" customFormat="1" ht="24" customHeight="1" thickBot="1">
      <c r="A94" s="23" t="s">
        <v>14</v>
      </c>
      <c r="B94" s="24" t="s">
        <v>46</v>
      </c>
      <c r="C94" s="24" t="str">
        <f>+C6</f>
        <v>2017. évi tény</v>
      </c>
      <c r="D94" s="24" t="str">
        <f>+D6</f>
        <v>2018. évi várható</v>
      </c>
      <c r="E94" s="156" t="str">
        <f>+E6</f>
        <v>2019. évi előirányzat</v>
      </c>
      <c r="F94" s="146"/>
    </row>
    <row r="95" spans="1:6" s="1" customFormat="1" ht="12" customHeight="1" thickBot="1">
      <c r="A95" s="32" t="s">
        <v>476</v>
      </c>
      <c r="B95" s="33" t="s">
        <v>477</v>
      </c>
      <c r="C95" s="33" t="s">
        <v>478</v>
      </c>
      <c r="D95" s="33" t="s">
        <v>480</v>
      </c>
      <c r="E95" s="443" t="s">
        <v>479</v>
      </c>
      <c r="F95" s="146"/>
    </row>
    <row r="96" spans="1:6" s="1" customFormat="1" ht="15" customHeight="1" thickBot="1">
      <c r="A96" s="22" t="s">
        <v>16</v>
      </c>
      <c r="B96" s="28" t="s">
        <v>420</v>
      </c>
      <c r="C96" s="392">
        <f>C97+C98+C99+C100+C101+C114</f>
        <v>224849255</v>
      </c>
      <c r="D96" s="392">
        <f>D97+D98+D99+D100+D101+D114</f>
        <v>237714044</v>
      </c>
      <c r="E96" s="485">
        <f>E97+E98+E99+E100+E101+E114</f>
        <v>273936964</v>
      </c>
      <c r="F96" s="146"/>
    </row>
    <row r="97" spans="1:5" s="1" customFormat="1" ht="12.75" customHeight="1">
      <c r="A97" s="17" t="s">
        <v>96</v>
      </c>
      <c r="B97" s="10" t="s">
        <v>47</v>
      </c>
      <c r="C97" s="492">
        <v>108895281</v>
      </c>
      <c r="D97" s="492">
        <v>116537659</v>
      </c>
      <c r="E97" s="486">
        <v>122890595</v>
      </c>
    </row>
    <row r="98" spans="1:5" ht="16.5" customHeight="1">
      <c r="A98" s="14" t="s">
        <v>97</v>
      </c>
      <c r="B98" s="8" t="s">
        <v>167</v>
      </c>
      <c r="C98" s="394">
        <v>22417812</v>
      </c>
      <c r="D98" s="394">
        <v>21750928</v>
      </c>
      <c r="E98" s="261">
        <v>23248163</v>
      </c>
    </row>
    <row r="99" spans="1:5" ht="15.75">
      <c r="A99" s="14" t="s">
        <v>98</v>
      </c>
      <c r="B99" s="8" t="s">
        <v>132</v>
      </c>
      <c r="C99" s="396">
        <v>79371494</v>
      </c>
      <c r="D99" s="396">
        <v>84412639</v>
      </c>
      <c r="E99" s="263">
        <v>107333638</v>
      </c>
    </row>
    <row r="100" spans="1:5" s="39" customFormat="1" ht="12" customHeight="1">
      <c r="A100" s="14" t="s">
        <v>99</v>
      </c>
      <c r="B100" s="11" t="s">
        <v>168</v>
      </c>
      <c r="C100" s="396">
        <v>3711927</v>
      </c>
      <c r="D100" s="396">
        <v>3264500</v>
      </c>
      <c r="E100" s="263">
        <v>2313000</v>
      </c>
    </row>
    <row r="101" spans="1:5" ht="12" customHeight="1">
      <c r="A101" s="14" t="s">
        <v>110</v>
      </c>
      <c r="B101" s="19" t="s">
        <v>169</v>
      </c>
      <c r="C101" s="396">
        <f>C104+C108+C113</f>
        <v>10452741</v>
      </c>
      <c r="D101" s="396">
        <f>D108+D113+D104</f>
        <v>11748318</v>
      </c>
      <c r="E101" s="295">
        <f>E108+E113+E104</f>
        <v>9841320</v>
      </c>
    </row>
    <row r="102" spans="1:5" ht="12" customHeight="1">
      <c r="A102" s="14" t="s">
        <v>100</v>
      </c>
      <c r="B102" s="8" t="s">
        <v>425</v>
      </c>
      <c r="C102" s="396"/>
      <c r="D102" s="396"/>
      <c r="E102" s="263"/>
    </row>
    <row r="103" spans="1:5" ht="12" customHeight="1">
      <c r="A103" s="14" t="s">
        <v>101</v>
      </c>
      <c r="B103" s="142" t="s">
        <v>424</v>
      </c>
      <c r="C103" s="396"/>
      <c r="D103" s="396"/>
      <c r="E103" s="263"/>
    </row>
    <row r="104" spans="1:5" ht="12" customHeight="1">
      <c r="A104" s="14" t="s">
        <v>111</v>
      </c>
      <c r="B104" s="142" t="s">
        <v>423</v>
      </c>
      <c r="C104" s="396">
        <v>1265017</v>
      </c>
      <c r="D104" s="396">
        <v>808930</v>
      </c>
      <c r="E104" s="263"/>
    </row>
    <row r="105" spans="1:5" ht="12" customHeight="1">
      <c r="A105" s="14" t="s">
        <v>112</v>
      </c>
      <c r="B105" s="140" t="s">
        <v>335</v>
      </c>
      <c r="C105" s="396"/>
      <c r="D105" s="396"/>
      <c r="E105" s="263"/>
    </row>
    <row r="106" spans="1:5" ht="12" customHeight="1">
      <c r="A106" s="14" t="s">
        <v>113</v>
      </c>
      <c r="B106" s="141" t="s">
        <v>336</v>
      </c>
      <c r="C106" s="396"/>
      <c r="D106" s="396"/>
      <c r="E106" s="263"/>
    </row>
    <row r="107" spans="1:5" ht="12" customHeight="1">
      <c r="A107" s="14" t="s">
        <v>114</v>
      </c>
      <c r="B107" s="141" t="s">
        <v>337</v>
      </c>
      <c r="C107" s="396"/>
      <c r="D107" s="396"/>
      <c r="E107" s="263"/>
    </row>
    <row r="108" spans="1:5" ht="12" customHeight="1">
      <c r="A108" s="14" t="s">
        <v>116</v>
      </c>
      <c r="B108" s="140" t="s">
        <v>338</v>
      </c>
      <c r="C108" s="396">
        <v>2585106</v>
      </c>
      <c r="D108" s="396">
        <v>2265875</v>
      </c>
      <c r="E108" s="263">
        <v>2263320</v>
      </c>
    </row>
    <row r="109" spans="1:5" ht="12" customHeight="1">
      <c r="A109" s="14" t="s">
        <v>170</v>
      </c>
      <c r="B109" s="140" t="s">
        <v>339</v>
      </c>
      <c r="C109" s="396"/>
      <c r="D109" s="396"/>
      <c r="E109" s="263"/>
    </row>
    <row r="110" spans="1:5" ht="12" customHeight="1">
      <c r="A110" s="14" t="s">
        <v>333</v>
      </c>
      <c r="B110" s="141" t="s">
        <v>340</v>
      </c>
      <c r="C110" s="396"/>
      <c r="D110" s="396"/>
      <c r="E110" s="263"/>
    </row>
    <row r="111" spans="1:5" ht="12" customHeight="1">
      <c r="A111" s="13" t="s">
        <v>334</v>
      </c>
      <c r="B111" s="142" t="s">
        <v>341</v>
      </c>
      <c r="C111" s="396"/>
      <c r="D111" s="396"/>
      <c r="E111" s="263"/>
    </row>
    <row r="112" spans="1:5" ht="12" customHeight="1">
      <c r="A112" s="14" t="s">
        <v>421</v>
      </c>
      <c r="B112" s="142" t="s">
        <v>342</v>
      </c>
      <c r="C112" s="396"/>
      <c r="D112" s="396"/>
      <c r="E112" s="263"/>
    </row>
    <row r="113" spans="1:5" ht="12" customHeight="1">
      <c r="A113" s="16" t="s">
        <v>422</v>
      </c>
      <c r="B113" s="142" t="s">
        <v>343</v>
      </c>
      <c r="C113" s="396">
        <v>6602618</v>
      </c>
      <c r="D113" s="396">
        <v>8673513</v>
      </c>
      <c r="E113" s="263">
        <v>7578000</v>
      </c>
    </row>
    <row r="114" spans="1:5" ht="12" customHeight="1">
      <c r="A114" s="14" t="s">
        <v>426</v>
      </c>
      <c r="B114" s="11" t="s">
        <v>48</v>
      </c>
      <c r="C114" s="394"/>
      <c r="D114" s="394"/>
      <c r="E114" s="261">
        <f>E115+E116</f>
        <v>8310248</v>
      </c>
    </row>
    <row r="115" spans="1:5" ht="12" customHeight="1">
      <c r="A115" s="14" t="s">
        <v>427</v>
      </c>
      <c r="B115" s="8" t="s">
        <v>429</v>
      </c>
      <c r="C115" s="394"/>
      <c r="D115" s="394"/>
      <c r="E115" s="261">
        <v>3544656</v>
      </c>
    </row>
    <row r="116" spans="1:5" ht="12" customHeight="1" thickBot="1">
      <c r="A116" s="18" t="s">
        <v>428</v>
      </c>
      <c r="B116" s="480" t="s">
        <v>430</v>
      </c>
      <c r="C116" s="493"/>
      <c r="D116" s="493"/>
      <c r="E116" s="487">
        <v>4765592</v>
      </c>
    </row>
    <row r="117" spans="1:5" ht="12" customHeight="1" thickBot="1">
      <c r="A117" s="477" t="s">
        <v>17</v>
      </c>
      <c r="B117" s="478" t="s">
        <v>344</v>
      </c>
      <c r="C117" s="494">
        <f>+C118+C120+C122</f>
        <v>9867671</v>
      </c>
      <c r="D117" s="494">
        <f>+D118+D120+D122</f>
        <v>4249167</v>
      </c>
      <c r="E117" s="488">
        <f>+E118+E120+E122</f>
        <v>246827722</v>
      </c>
    </row>
    <row r="118" spans="1:5" ht="12" customHeight="1">
      <c r="A118" s="15" t="s">
        <v>102</v>
      </c>
      <c r="B118" s="8" t="s">
        <v>214</v>
      </c>
      <c r="C118" s="395">
        <v>8638120</v>
      </c>
      <c r="D118" s="395">
        <v>785400</v>
      </c>
      <c r="E118" s="262">
        <v>135014232</v>
      </c>
    </row>
    <row r="119" spans="1:5" ht="15.75">
      <c r="A119" s="15" t="s">
        <v>103</v>
      </c>
      <c r="B119" s="12" t="s">
        <v>348</v>
      </c>
      <c r="C119" s="395"/>
      <c r="D119" s="395"/>
      <c r="E119" s="262">
        <v>127593862</v>
      </c>
    </row>
    <row r="120" spans="1:5" ht="12" customHeight="1">
      <c r="A120" s="15" t="s">
        <v>104</v>
      </c>
      <c r="B120" s="12" t="s">
        <v>171</v>
      </c>
      <c r="C120" s="394">
        <v>823951</v>
      </c>
      <c r="D120" s="394">
        <v>2557967</v>
      </c>
      <c r="E120" s="261">
        <v>111407890</v>
      </c>
    </row>
    <row r="121" spans="1:5" ht="12" customHeight="1">
      <c r="A121" s="15" t="s">
        <v>105</v>
      </c>
      <c r="B121" s="12" t="s">
        <v>349</v>
      </c>
      <c r="C121" s="394"/>
      <c r="D121" s="394"/>
      <c r="E121" s="261">
        <v>40510079</v>
      </c>
    </row>
    <row r="122" spans="1:5" ht="12" customHeight="1">
      <c r="A122" s="15" t="s">
        <v>106</v>
      </c>
      <c r="B122" s="290" t="s">
        <v>216</v>
      </c>
      <c r="C122" s="394">
        <f>C125+C126</f>
        <v>405600</v>
      </c>
      <c r="D122" s="394">
        <f>D125+D126+D130</f>
        <v>905800</v>
      </c>
      <c r="E122" s="295">
        <f>E125+E126+E130</f>
        <v>405600</v>
      </c>
    </row>
    <row r="123" spans="1:5" ht="12" customHeight="1">
      <c r="A123" s="15" t="s">
        <v>115</v>
      </c>
      <c r="B123" s="289" t="s">
        <v>412</v>
      </c>
      <c r="C123" s="394"/>
      <c r="D123" s="394"/>
      <c r="E123" s="261"/>
    </row>
    <row r="124" spans="1:5" ht="12" customHeight="1">
      <c r="A124" s="15" t="s">
        <v>117</v>
      </c>
      <c r="B124" s="407" t="s">
        <v>354</v>
      </c>
      <c r="C124" s="394"/>
      <c r="D124" s="394"/>
      <c r="E124" s="261"/>
    </row>
    <row r="125" spans="1:5" ht="12" customHeight="1">
      <c r="A125" s="15" t="s">
        <v>172</v>
      </c>
      <c r="B125" s="141" t="s">
        <v>337</v>
      </c>
      <c r="C125" s="394">
        <v>355600</v>
      </c>
      <c r="D125" s="394">
        <v>355800</v>
      </c>
      <c r="E125" s="261">
        <v>355600</v>
      </c>
    </row>
    <row r="126" spans="1:5" ht="12" customHeight="1">
      <c r="A126" s="15" t="s">
        <v>173</v>
      </c>
      <c r="B126" s="141" t="s">
        <v>353</v>
      </c>
      <c r="C126" s="394">
        <v>50000</v>
      </c>
      <c r="D126" s="394">
        <v>50000</v>
      </c>
      <c r="E126" s="261">
        <v>50000</v>
      </c>
    </row>
    <row r="127" spans="1:5" ht="12" customHeight="1">
      <c r="A127" s="15" t="s">
        <v>174</v>
      </c>
      <c r="B127" s="141" t="s">
        <v>352</v>
      </c>
      <c r="C127" s="394"/>
      <c r="D127" s="394"/>
      <c r="E127" s="261"/>
    </row>
    <row r="128" spans="1:5" ht="12" customHeight="1">
      <c r="A128" s="15" t="s">
        <v>345</v>
      </c>
      <c r="B128" s="141" t="s">
        <v>340</v>
      </c>
      <c r="C128" s="394"/>
      <c r="D128" s="394"/>
      <c r="E128" s="261"/>
    </row>
    <row r="129" spans="1:5" ht="12" customHeight="1">
      <c r="A129" s="15" t="s">
        <v>346</v>
      </c>
      <c r="B129" s="141" t="s">
        <v>351</v>
      </c>
      <c r="C129" s="394"/>
      <c r="D129" s="394"/>
      <c r="E129" s="261"/>
    </row>
    <row r="130" spans="1:5" ht="12" customHeight="1" thickBot="1">
      <c r="A130" s="13" t="s">
        <v>347</v>
      </c>
      <c r="B130" s="141" t="s">
        <v>350</v>
      </c>
      <c r="C130" s="396"/>
      <c r="D130" s="396">
        <v>500000</v>
      </c>
      <c r="E130" s="263"/>
    </row>
    <row r="131" spans="1:5" ht="12" customHeight="1" thickBot="1">
      <c r="A131" s="20" t="s">
        <v>18</v>
      </c>
      <c r="B131" s="123" t="s">
        <v>431</v>
      </c>
      <c r="C131" s="393">
        <f>+C96+C117</f>
        <v>234716926</v>
      </c>
      <c r="D131" s="393">
        <f>+D96+D117</f>
        <v>241963211</v>
      </c>
      <c r="E131" s="260">
        <f>+E96+E117</f>
        <v>520764686</v>
      </c>
    </row>
    <row r="132" spans="1:5" ht="12" customHeight="1" thickBot="1">
      <c r="A132" s="20" t="s">
        <v>19</v>
      </c>
      <c r="B132" s="123" t="s">
        <v>432</v>
      </c>
      <c r="C132" s="393">
        <f>+C133+C134+C135</f>
        <v>0</v>
      </c>
      <c r="D132" s="393">
        <f>+D133+D134+D135</f>
        <v>0</v>
      </c>
      <c r="E132" s="260">
        <f>+E133+E134+E135</f>
        <v>0</v>
      </c>
    </row>
    <row r="133" spans="1:5" ht="12" customHeight="1">
      <c r="A133" s="15" t="s">
        <v>252</v>
      </c>
      <c r="B133" s="12" t="s">
        <v>439</v>
      </c>
      <c r="C133" s="394"/>
      <c r="D133" s="394"/>
      <c r="E133" s="261"/>
    </row>
    <row r="134" spans="1:5" ht="12" customHeight="1">
      <c r="A134" s="15" t="s">
        <v>253</v>
      </c>
      <c r="B134" s="12" t="s">
        <v>440</v>
      </c>
      <c r="C134" s="394"/>
      <c r="D134" s="394"/>
      <c r="E134" s="261"/>
    </row>
    <row r="135" spans="1:5" ht="12" customHeight="1" thickBot="1">
      <c r="A135" s="13" t="s">
        <v>254</v>
      </c>
      <c r="B135" s="12" t="s">
        <v>441</v>
      </c>
      <c r="C135" s="394"/>
      <c r="D135" s="394"/>
      <c r="E135" s="261"/>
    </row>
    <row r="136" spans="1:5" ht="12" customHeight="1" thickBot="1">
      <c r="A136" s="20" t="s">
        <v>20</v>
      </c>
      <c r="B136" s="123" t="s">
        <v>433</v>
      </c>
      <c r="C136" s="393">
        <f>SUM(C137:C142)</f>
        <v>0</v>
      </c>
      <c r="D136" s="393">
        <f>SUM(D137:D142)</f>
        <v>0</v>
      </c>
      <c r="E136" s="260">
        <f>SUM(E137:E142)</f>
        <v>0</v>
      </c>
    </row>
    <row r="137" spans="1:5" ht="12" customHeight="1">
      <c r="A137" s="15" t="s">
        <v>89</v>
      </c>
      <c r="B137" s="9" t="s">
        <v>442</v>
      </c>
      <c r="C137" s="394"/>
      <c r="D137" s="394"/>
      <c r="E137" s="261"/>
    </row>
    <row r="138" spans="1:5" ht="12" customHeight="1">
      <c r="A138" s="15" t="s">
        <v>90</v>
      </c>
      <c r="B138" s="9" t="s">
        <v>434</v>
      </c>
      <c r="C138" s="394"/>
      <c r="D138" s="394"/>
      <c r="E138" s="261"/>
    </row>
    <row r="139" spans="1:5" ht="12" customHeight="1">
      <c r="A139" s="15" t="s">
        <v>91</v>
      </c>
      <c r="B139" s="9" t="s">
        <v>435</v>
      </c>
      <c r="C139" s="394"/>
      <c r="D139" s="394"/>
      <c r="E139" s="261"/>
    </row>
    <row r="140" spans="1:5" ht="12" customHeight="1">
      <c r="A140" s="15" t="s">
        <v>159</v>
      </c>
      <c r="B140" s="9" t="s">
        <v>436</v>
      </c>
      <c r="C140" s="394"/>
      <c r="D140" s="394"/>
      <c r="E140" s="261"/>
    </row>
    <row r="141" spans="1:5" ht="12" customHeight="1">
      <c r="A141" s="15" t="s">
        <v>160</v>
      </c>
      <c r="B141" s="9" t="s">
        <v>437</v>
      </c>
      <c r="C141" s="394"/>
      <c r="D141" s="394"/>
      <c r="E141" s="261"/>
    </row>
    <row r="142" spans="1:5" ht="12" customHeight="1" thickBot="1">
      <c r="A142" s="13" t="s">
        <v>161</v>
      </c>
      <c r="B142" s="9" t="s">
        <v>438</v>
      </c>
      <c r="C142" s="394"/>
      <c r="D142" s="394"/>
      <c r="E142" s="261"/>
    </row>
    <row r="143" spans="1:5" ht="12" customHeight="1" thickBot="1">
      <c r="A143" s="20" t="s">
        <v>21</v>
      </c>
      <c r="B143" s="123" t="s">
        <v>446</v>
      </c>
      <c r="C143" s="400">
        <f>+C144+C145+C146+C147</f>
        <v>5057203</v>
      </c>
      <c r="D143" s="400">
        <f>+D144+D145+D146+D147</f>
        <v>5097559</v>
      </c>
      <c r="E143" s="442">
        <f>+E144+E145+E146+E147</f>
        <v>5049769</v>
      </c>
    </row>
    <row r="144" spans="1:5" ht="12" customHeight="1">
      <c r="A144" s="15" t="s">
        <v>92</v>
      </c>
      <c r="B144" s="9" t="s">
        <v>355</v>
      </c>
      <c r="C144" s="394"/>
      <c r="D144" s="394"/>
      <c r="E144" s="261"/>
    </row>
    <row r="145" spans="1:5" ht="12" customHeight="1">
      <c r="A145" s="15" t="s">
        <v>93</v>
      </c>
      <c r="B145" s="9" t="s">
        <v>356</v>
      </c>
      <c r="C145" s="394">
        <v>5057203</v>
      </c>
      <c r="D145" s="394">
        <v>5097559</v>
      </c>
      <c r="E145" s="261">
        <v>5049769</v>
      </c>
    </row>
    <row r="146" spans="1:5" ht="12" customHeight="1">
      <c r="A146" s="15" t="s">
        <v>272</v>
      </c>
      <c r="B146" s="9" t="s">
        <v>447</v>
      </c>
      <c r="C146" s="394"/>
      <c r="D146" s="394"/>
      <c r="E146" s="261"/>
    </row>
    <row r="147" spans="1:5" ht="12" customHeight="1" thickBot="1">
      <c r="A147" s="13" t="s">
        <v>273</v>
      </c>
      <c r="B147" s="7" t="s">
        <v>374</v>
      </c>
      <c r="C147" s="394"/>
      <c r="D147" s="394"/>
      <c r="E147" s="261"/>
    </row>
    <row r="148" spans="1:5" ht="12" customHeight="1" thickBot="1">
      <c r="A148" s="20" t="s">
        <v>22</v>
      </c>
      <c r="B148" s="123" t="s">
        <v>448</v>
      </c>
      <c r="C148" s="495">
        <f>SUM(C149:C153)</f>
        <v>0</v>
      </c>
      <c r="D148" s="495">
        <f>SUM(D149:D153)</f>
        <v>0</v>
      </c>
      <c r="E148" s="489">
        <f>SUM(E149:E153)</f>
        <v>0</v>
      </c>
    </row>
    <row r="149" spans="1:5" ht="12" customHeight="1">
      <c r="A149" s="15" t="s">
        <v>94</v>
      </c>
      <c r="B149" s="9" t="s">
        <v>443</v>
      </c>
      <c r="C149" s="394"/>
      <c r="D149" s="394"/>
      <c r="E149" s="261"/>
    </row>
    <row r="150" spans="1:5" ht="12" customHeight="1">
      <c r="A150" s="15" t="s">
        <v>95</v>
      </c>
      <c r="B150" s="9" t="s">
        <v>450</v>
      </c>
      <c r="C150" s="394"/>
      <c r="D150" s="394"/>
      <c r="E150" s="261"/>
    </row>
    <row r="151" spans="1:5" ht="12" customHeight="1">
      <c r="A151" s="15" t="s">
        <v>284</v>
      </c>
      <c r="B151" s="9" t="s">
        <v>445</v>
      </c>
      <c r="C151" s="394"/>
      <c r="D151" s="394"/>
      <c r="E151" s="261"/>
    </row>
    <row r="152" spans="1:5" ht="12" customHeight="1">
      <c r="A152" s="15" t="s">
        <v>285</v>
      </c>
      <c r="B152" s="9" t="s">
        <v>451</v>
      </c>
      <c r="C152" s="394"/>
      <c r="D152" s="394"/>
      <c r="E152" s="261"/>
    </row>
    <row r="153" spans="1:5" ht="12" customHeight="1" thickBot="1">
      <c r="A153" s="15" t="s">
        <v>449</v>
      </c>
      <c r="B153" s="9" t="s">
        <v>452</v>
      </c>
      <c r="C153" s="394"/>
      <c r="D153" s="394"/>
      <c r="E153" s="261"/>
    </row>
    <row r="154" spans="1:5" ht="12" customHeight="1" thickBot="1">
      <c r="A154" s="20" t="s">
        <v>23</v>
      </c>
      <c r="B154" s="123" t="s">
        <v>453</v>
      </c>
      <c r="C154" s="496"/>
      <c r="D154" s="496"/>
      <c r="E154" s="490"/>
    </row>
    <row r="155" spans="1:5" ht="12" customHeight="1" thickBot="1">
      <c r="A155" s="20" t="s">
        <v>24</v>
      </c>
      <c r="B155" s="123" t="s">
        <v>454</v>
      </c>
      <c r="C155" s="496"/>
      <c r="D155" s="496"/>
      <c r="E155" s="490"/>
    </row>
    <row r="156" spans="1:6" ht="15" customHeight="1" thickBot="1">
      <c r="A156" s="20" t="s">
        <v>25</v>
      </c>
      <c r="B156" s="123" t="s">
        <v>456</v>
      </c>
      <c r="C156" s="497">
        <f>+C132+C136+C143+C148+C154+C155</f>
        <v>5057203</v>
      </c>
      <c r="D156" s="497">
        <f>+D132+D136+D143+D148+D154+D155</f>
        <v>5097559</v>
      </c>
      <c r="E156" s="491">
        <f>+E132+E136+E143+E148+E154+E155</f>
        <v>5049769</v>
      </c>
      <c r="F156" s="124"/>
    </row>
    <row r="157" spans="1:5" s="1" customFormat="1" ht="12.75" customHeight="1" thickBot="1">
      <c r="A157" s="291" t="s">
        <v>26</v>
      </c>
      <c r="B157" s="376" t="s">
        <v>455</v>
      </c>
      <c r="C157" s="497">
        <f>+C131+C156</f>
        <v>239774129</v>
      </c>
      <c r="D157" s="497">
        <f>+D131+D156</f>
        <v>247060770</v>
      </c>
      <c r="E157" s="491">
        <f>+E131+E156</f>
        <v>525814455</v>
      </c>
    </row>
    <row r="158" spans="3:5" ht="15.75">
      <c r="C158" s="379"/>
      <c r="E158" s="654">
        <f>E90-E157</f>
        <v>0</v>
      </c>
    </row>
    <row r="159" ht="15.75">
      <c r="C159" s="379"/>
    </row>
    <row r="160" ht="15.75">
      <c r="C160" s="379"/>
    </row>
    <row r="161" ht="16.5" customHeight="1">
      <c r="C161" s="379"/>
    </row>
    <row r="162" ht="15.75">
      <c r="C162" s="379"/>
    </row>
    <row r="163" ht="15.75">
      <c r="C163" s="379"/>
    </row>
    <row r="164" ht="15.75">
      <c r="C164" s="379"/>
    </row>
    <row r="165" ht="15.75">
      <c r="C165" s="379"/>
    </row>
    <row r="166" ht="15.75">
      <c r="C166" s="379"/>
    </row>
    <row r="167" ht="15.75">
      <c r="C167" s="379"/>
    </row>
    <row r="168" ht="15.75">
      <c r="C168" s="379"/>
    </row>
    <row r="169" ht="15.75">
      <c r="C169" s="379"/>
    </row>
    <row r="170" ht="15.75">
      <c r="C170" s="379"/>
    </row>
  </sheetData>
  <sheetProtection/>
  <mergeCells count="6">
    <mergeCell ref="A4:E4"/>
    <mergeCell ref="A92:E92"/>
    <mergeCell ref="A93:B93"/>
    <mergeCell ref="A5:B5"/>
    <mergeCell ref="A2:E2"/>
    <mergeCell ref="A3:E3"/>
  </mergeCells>
  <printOptions horizontalCentered="1"/>
  <pageMargins left="0.7874015748031497" right="0.7874015748031497" top="0.6692913385826772" bottom="0.4724409448818898" header="0.3937007874015748" footer="0.1968503937007874"/>
  <pageSetup fitToHeight="2" fitToWidth="3" horizontalDpi="600" verticalDpi="600" orientation="portrait" paperSize="9" scale="65" r:id="rId1"/>
  <rowBreaks count="1" manualBreakCount="1">
    <brk id="91" max="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="120" zoomScaleNormal="120" workbookViewId="0" topLeftCell="A10">
      <selection activeCell="F12" sqref="F12"/>
    </sheetView>
  </sheetViews>
  <sheetFormatPr defaultColWidth="9.00390625" defaultRowHeight="12.75"/>
  <cols>
    <col min="1" max="1" width="6.875" style="182" customWidth="1"/>
    <col min="2" max="2" width="42.875" style="54" customWidth="1"/>
    <col min="3" max="8" width="12.875" style="54" customWidth="1"/>
    <col min="9" max="9" width="14.375" style="54" customWidth="1"/>
    <col min="10" max="10" width="4.375" style="54" customWidth="1"/>
    <col min="11" max="16384" width="9.375" style="54" customWidth="1"/>
  </cols>
  <sheetData>
    <row r="1" spans="1:10" ht="27.75" customHeight="1">
      <c r="A1" s="759" t="s">
        <v>4</v>
      </c>
      <c r="B1" s="759"/>
      <c r="C1" s="759"/>
      <c r="D1" s="759"/>
      <c r="E1" s="759"/>
      <c r="F1" s="759"/>
      <c r="G1" s="759"/>
      <c r="H1" s="759"/>
      <c r="I1" s="759"/>
      <c r="J1" s="773" t="str">
        <f>CONCATENATE("2. tájékoztató tábla ",ALAPADATOK!A7," ",ALAPADATOK!B7," ",ALAPADATOK!C7," ",ALAPADATOK!D7," ",ALAPADATOK!E7," ",ALAPADATOK!F7," ",ALAPADATOK!G7," ",ALAPADATOK!H7)</f>
        <v>2. tájékoztató tábla a 3 / 2019. ( II.15. ) önkormányzati rendelethez</v>
      </c>
    </row>
    <row r="2" spans="9:10" ht="20.25" customHeight="1" thickBot="1">
      <c r="I2" s="470" t="str">
        <f>'KV_1.sz.tájékoztató_t.'!E5</f>
        <v>Forintban</v>
      </c>
      <c r="J2" s="773"/>
    </row>
    <row r="3" spans="1:10" s="471" customFormat="1" ht="26.25" customHeight="1">
      <c r="A3" s="781" t="s">
        <v>67</v>
      </c>
      <c r="B3" s="776" t="s">
        <v>83</v>
      </c>
      <c r="C3" s="781" t="s">
        <v>84</v>
      </c>
      <c r="D3" s="781" t="str">
        <f>+CONCATENATE(LEFT(KV_ÖSSZEFÜGGÉSEK!A5,4)," előtti kifizetés")</f>
        <v>2019 előtti kifizetés</v>
      </c>
      <c r="E3" s="778" t="s">
        <v>66</v>
      </c>
      <c r="F3" s="779"/>
      <c r="G3" s="779"/>
      <c r="H3" s="780"/>
      <c r="I3" s="776" t="s">
        <v>49</v>
      </c>
      <c r="J3" s="773"/>
    </row>
    <row r="4" spans="1:10" s="472" customFormat="1" ht="32.25" customHeight="1" thickBot="1">
      <c r="A4" s="782"/>
      <c r="B4" s="777"/>
      <c r="C4" s="777"/>
      <c r="D4" s="782"/>
      <c r="E4" s="266" t="str">
        <f>+CONCATENATE(LEFT(KV_ÖSSZEFÜGGÉSEK!A5,4),".")</f>
        <v>2019.</v>
      </c>
      <c r="F4" s="266" t="str">
        <f>+CONCATENATE(LEFT(KV_ÖSSZEFÜGGÉSEK!A5,4)+1,".")</f>
        <v>2020.</v>
      </c>
      <c r="G4" s="266" t="str">
        <f>+CONCATENATE(LEFT(KV_ÖSSZEFÜGGÉSEK!A5,4)+2,".")</f>
        <v>2021.</v>
      </c>
      <c r="H4" s="267" t="str">
        <f>+CONCATENATE(LEFT(KV_ÖSSZEFÜGGÉSEK!A5,4)+2,".",CHAR(10)," után")</f>
        <v>2021.
 után</v>
      </c>
      <c r="I4" s="777"/>
      <c r="J4" s="773"/>
    </row>
    <row r="5" spans="1:10" s="473" customFormat="1" ht="12.75" customHeight="1" thickBot="1">
      <c r="A5" s="268" t="s">
        <v>476</v>
      </c>
      <c r="B5" s="269" t="s">
        <v>477</v>
      </c>
      <c r="C5" s="270" t="s">
        <v>478</v>
      </c>
      <c r="D5" s="269" t="s">
        <v>480</v>
      </c>
      <c r="E5" s="268" t="s">
        <v>479</v>
      </c>
      <c r="F5" s="270" t="s">
        <v>481</v>
      </c>
      <c r="G5" s="270" t="s">
        <v>482</v>
      </c>
      <c r="H5" s="271" t="s">
        <v>483</v>
      </c>
      <c r="I5" s="272" t="s">
        <v>484</v>
      </c>
      <c r="J5" s="773"/>
    </row>
    <row r="6" spans="1:10" ht="24.75" customHeight="1" thickBot="1">
      <c r="A6" s="273" t="s">
        <v>16</v>
      </c>
      <c r="B6" s="274" t="s">
        <v>5</v>
      </c>
      <c r="C6" s="521"/>
      <c r="D6" s="522">
        <f>+D7+D8</f>
        <v>0</v>
      </c>
      <c r="E6" s="523">
        <f>+E7+E8</f>
        <v>0</v>
      </c>
      <c r="F6" s="524">
        <f>+F7+F8</f>
        <v>0</v>
      </c>
      <c r="G6" s="524">
        <f>+G7+G8</f>
        <v>0</v>
      </c>
      <c r="H6" s="525">
        <f>+H7+H8</f>
        <v>0</v>
      </c>
      <c r="I6" s="69">
        <f aca="true" t="shared" si="0" ref="I6:I17">SUM(D6:H6)</f>
        <v>0</v>
      </c>
      <c r="J6" s="773"/>
    </row>
    <row r="7" spans="1:10" ht="19.5" customHeight="1">
      <c r="A7" s="275" t="s">
        <v>17</v>
      </c>
      <c r="B7" s="70" t="s">
        <v>68</v>
      </c>
      <c r="C7" s="526"/>
      <c r="D7" s="527"/>
      <c r="E7" s="528"/>
      <c r="F7" s="529"/>
      <c r="G7" s="529"/>
      <c r="H7" s="530"/>
      <c r="I7" s="276">
        <f t="shared" si="0"/>
        <v>0</v>
      </c>
      <c r="J7" s="773"/>
    </row>
    <row r="8" spans="1:10" ht="19.5" customHeight="1" thickBot="1">
      <c r="A8" s="275" t="s">
        <v>18</v>
      </c>
      <c r="B8" s="70" t="s">
        <v>68</v>
      </c>
      <c r="C8" s="526"/>
      <c r="D8" s="527"/>
      <c r="E8" s="528"/>
      <c r="F8" s="529"/>
      <c r="G8" s="529"/>
      <c r="H8" s="530"/>
      <c r="I8" s="276">
        <f t="shared" si="0"/>
        <v>0</v>
      </c>
      <c r="J8" s="773"/>
    </row>
    <row r="9" spans="1:10" ht="25.5" customHeight="1" thickBot="1">
      <c r="A9" s="273" t="s">
        <v>19</v>
      </c>
      <c r="B9" s="274" t="s">
        <v>6</v>
      </c>
      <c r="C9" s="521"/>
      <c r="D9" s="522">
        <f>+D10+D11</f>
        <v>0</v>
      </c>
      <c r="E9" s="523">
        <f>+E10+E11</f>
        <v>0</v>
      </c>
      <c r="F9" s="524">
        <f>+F10+F11</f>
        <v>0</v>
      </c>
      <c r="G9" s="524">
        <f>+G10+G11</f>
        <v>0</v>
      </c>
      <c r="H9" s="525">
        <f>+H10+H11</f>
        <v>0</v>
      </c>
      <c r="I9" s="69">
        <f t="shared" si="0"/>
        <v>0</v>
      </c>
      <c r="J9" s="773"/>
    </row>
    <row r="10" spans="1:10" ht="19.5" customHeight="1">
      <c r="A10" s="275" t="s">
        <v>20</v>
      </c>
      <c r="B10" s="70" t="s">
        <v>68</v>
      </c>
      <c r="C10" s="526"/>
      <c r="D10" s="527"/>
      <c r="E10" s="528"/>
      <c r="F10" s="529"/>
      <c r="G10" s="529"/>
      <c r="H10" s="530"/>
      <c r="I10" s="276">
        <f t="shared" si="0"/>
        <v>0</v>
      </c>
      <c r="J10" s="773"/>
    </row>
    <row r="11" spans="1:10" ht="19.5" customHeight="1" thickBot="1">
      <c r="A11" s="275" t="s">
        <v>21</v>
      </c>
      <c r="B11" s="70" t="s">
        <v>68</v>
      </c>
      <c r="C11" s="526"/>
      <c r="D11" s="527"/>
      <c r="E11" s="528"/>
      <c r="F11" s="529"/>
      <c r="G11" s="529"/>
      <c r="H11" s="530"/>
      <c r="I11" s="276">
        <f t="shared" si="0"/>
        <v>0</v>
      </c>
      <c r="J11" s="773"/>
    </row>
    <row r="12" spans="1:10" ht="19.5" customHeight="1" thickBot="1">
      <c r="A12" s="273" t="s">
        <v>22</v>
      </c>
      <c r="B12" s="274" t="s">
        <v>191</v>
      </c>
      <c r="C12" s="521"/>
      <c r="D12" s="522">
        <f>+D13</f>
        <v>0</v>
      </c>
      <c r="E12" s="523">
        <f>+E13</f>
        <v>0</v>
      </c>
      <c r="F12" s="524">
        <f>+F13</f>
        <v>0</v>
      </c>
      <c r="G12" s="524">
        <f>+G13</f>
        <v>0</v>
      </c>
      <c r="H12" s="525">
        <f>+H13</f>
        <v>0</v>
      </c>
      <c r="I12" s="69">
        <f t="shared" si="0"/>
        <v>0</v>
      </c>
      <c r="J12" s="773"/>
    </row>
    <row r="13" spans="1:10" ht="19.5" customHeight="1" thickBot="1">
      <c r="A13" s="275" t="s">
        <v>23</v>
      </c>
      <c r="B13" s="70" t="s">
        <v>68</v>
      </c>
      <c r="C13" s="526"/>
      <c r="D13" s="527"/>
      <c r="E13" s="528"/>
      <c r="F13" s="529"/>
      <c r="G13" s="529"/>
      <c r="H13" s="530"/>
      <c r="I13" s="276">
        <f t="shared" si="0"/>
        <v>0</v>
      </c>
      <c r="J13" s="773"/>
    </row>
    <row r="14" spans="1:10" ht="19.5" customHeight="1" thickBot="1">
      <c r="A14" s="273" t="s">
        <v>24</v>
      </c>
      <c r="B14" s="274" t="s">
        <v>192</v>
      </c>
      <c r="C14" s="521"/>
      <c r="D14" s="522">
        <f>+D15</f>
        <v>0</v>
      </c>
      <c r="E14" s="523">
        <f>+E15</f>
        <v>0</v>
      </c>
      <c r="F14" s="524">
        <f>+F15</f>
        <v>0</v>
      </c>
      <c r="G14" s="524">
        <f>+G15</f>
        <v>0</v>
      </c>
      <c r="H14" s="525">
        <f>+H15</f>
        <v>0</v>
      </c>
      <c r="I14" s="69">
        <f t="shared" si="0"/>
        <v>0</v>
      </c>
      <c r="J14" s="773"/>
    </row>
    <row r="15" spans="1:10" ht="19.5" customHeight="1" thickBot="1">
      <c r="A15" s="277" t="s">
        <v>25</v>
      </c>
      <c r="B15" s="71" t="s">
        <v>68</v>
      </c>
      <c r="C15" s="531"/>
      <c r="D15" s="532"/>
      <c r="E15" s="533"/>
      <c r="F15" s="534"/>
      <c r="G15" s="534"/>
      <c r="H15" s="535"/>
      <c r="I15" s="278">
        <f t="shared" si="0"/>
        <v>0</v>
      </c>
      <c r="J15" s="773"/>
    </row>
    <row r="16" spans="1:10" ht="19.5" customHeight="1" thickBot="1">
      <c r="A16" s="273" t="s">
        <v>26</v>
      </c>
      <c r="B16" s="706" t="s">
        <v>193</v>
      </c>
      <c r="C16" s="707"/>
      <c r="D16" s="708">
        <f>+D17</f>
        <v>711400</v>
      </c>
      <c r="E16" s="709">
        <f>+E17</f>
        <v>355600</v>
      </c>
      <c r="F16" s="710"/>
      <c r="G16" s="710">
        <f>+G17</f>
        <v>0</v>
      </c>
      <c r="H16" s="711">
        <f>+H17</f>
        <v>0</v>
      </c>
      <c r="I16" s="69">
        <f t="shared" si="0"/>
        <v>1067000</v>
      </c>
      <c r="J16" s="773"/>
    </row>
    <row r="17" spans="1:10" ht="19.5" customHeight="1" thickBot="1">
      <c r="A17" s="279" t="s">
        <v>27</v>
      </c>
      <c r="B17" s="712" t="s">
        <v>721</v>
      </c>
      <c r="C17" s="713" t="s">
        <v>722</v>
      </c>
      <c r="D17" s="714">
        <v>711400</v>
      </c>
      <c r="E17" s="715">
        <v>355600</v>
      </c>
      <c r="F17" s="716"/>
      <c r="G17" s="716"/>
      <c r="H17" s="717"/>
      <c r="I17" s="280">
        <f t="shared" si="0"/>
        <v>1067000</v>
      </c>
      <c r="J17" s="773"/>
    </row>
    <row r="18" spans="1:10" ht="19.5" customHeight="1" thickBot="1">
      <c r="A18" s="774" t="s">
        <v>137</v>
      </c>
      <c r="B18" s="775"/>
      <c r="C18" s="536"/>
      <c r="D18" s="522">
        <f aca="true" t="shared" si="1" ref="D18:I18">+D6+D9+D12+D14+D16</f>
        <v>711400</v>
      </c>
      <c r="E18" s="523">
        <f t="shared" si="1"/>
        <v>355600</v>
      </c>
      <c r="F18" s="524">
        <f t="shared" si="1"/>
        <v>0</v>
      </c>
      <c r="G18" s="524">
        <f t="shared" si="1"/>
        <v>0</v>
      </c>
      <c r="H18" s="525">
        <f t="shared" si="1"/>
        <v>0</v>
      </c>
      <c r="I18" s="69">
        <f t="shared" si="1"/>
        <v>1067000</v>
      </c>
      <c r="J18" s="773"/>
    </row>
  </sheetData>
  <sheetProtection/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3"/>
  <sheetViews>
    <sheetView zoomScale="120" zoomScaleNormal="120" workbookViewId="0" topLeftCell="A3">
      <selection activeCell="C12" sqref="C12"/>
    </sheetView>
  </sheetViews>
  <sheetFormatPr defaultColWidth="9.00390625" defaultRowHeight="12.75"/>
  <cols>
    <col min="1" max="1" width="5.875" style="85" customWidth="1"/>
    <col min="2" max="2" width="54.875" style="3" customWidth="1"/>
    <col min="3" max="4" width="17.625" style="3" customWidth="1"/>
    <col min="5" max="16384" width="9.375" style="3" customWidth="1"/>
  </cols>
  <sheetData>
    <row r="1" ht="14.25" customHeight="1">
      <c r="D1" s="653" t="str">
        <f>CONCATENATE("3. tájékoztató tábla ",ALAPADATOK!A7," ",ALAPADATOK!B7," ",ALAPADATOK!C7," ",ALAPADATOK!D7," ",ALAPADATOK!E7," ",ALAPADATOK!F7," ",ALAPADATOK!G7," ",ALAPADATOK!H7)</f>
        <v>3. tájékoztató tábla a 3 / 2019. ( II.15. ) önkormányzati rendelethez</v>
      </c>
    </row>
    <row r="3" spans="2:4" ht="31.5" customHeight="1">
      <c r="B3" s="784" t="s">
        <v>7</v>
      </c>
      <c r="C3" s="784"/>
      <c r="D3" s="784"/>
    </row>
    <row r="4" spans="1:4" s="73" customFormat="1" ht="16.5" thickBot="1">
      <c r="A4" s="72"/>
      <c r="B4" s="370"/>
      <c r="D4" s="43" t="str">
        <f>'KV_2.sz.tájékoztató_t.'!I2</f>
        <v>Forintban</v>
      </c>
    </row>
    <row r="5" spans="1:4" s="75" customFormat="1" ht="48" customHeight="1" thickBot="1">
      <c r="A5" s="74" t="s">
        <v>14</v>
      </c>
      <c r="B5" s="188" t="s">
        <v>15</v>
      </c>
      <c r="C5" s="188" t="s">
        <v>69</v>
      </c>
      <c r="D5" s="189" t="s">
        <v>70</v>
      </c>
    </row>
    <row r="6" spans="1:4" s="75" customFormat="1" ht="13.5" customHeight="1" thickBot="1">
      <c r="A6" s="35" t="s">
        <v>476</v>
      </c>
      <c r="B6" s="191" t="s">
        <v>477</v>
      </c>
      <c r="C6" s="191" t="s">
        <v>478</v>
      </c>
      <c r="D6" s="192" t="s">
        <v>480</v>
      </c>
    </row>
    <row r="7" spans="1:4" ht="18" customHeight="1">
      <c r="A7" s="132" t="s">
        <v>16</v>
      </c>
      <c r="B7" s="697" t="s">
        <v>151</v>
      </c>
      <c r="C7" s="698">
        <v>8474000</v>
      </c>
      <c r="D7" s="699">
        <v>474000</v>
      </c>
    </row>
    <row r="8" spans="1:4" ht="18" customHeight="1">
      <c r="A8" s="77" t="s">
        <v>17</v>
      </c>
      <c r="B8" s="700" t="s">
        <v>152</v>
      </c>
      <c r="C8" s="701">
        <v>8474000</v>
      </c>
      <c r="D8" s="702">
        <v>474000</v>
      </c>
    </row>
    <row r="9" spans="1:4" ht="18" customHeight="1">
      <c r="A9" s="77" t="s">
        <v>18</v>
      </c>
      <c r="B9" s="697" t="s">
        <v>718</v>
      </c>
      <c r="C9" s="703">
        <f>C11</f>
        <v>18998824</v>
      </c>
      <c r="D9" s="704">
        <f>D11</f>
        <v>176000</v>
      </c>
    </row>
    <row r="10" spans="1:4" ht="18" customHeight="1">
      <c r="A10" s="77" t="s">
        <v>19</v>
      </c>
      <c r="B10" s="705" t="s">
        <v>719</v>
      </c>
      <c r="C10" s="701"/>
      <c r="D10" s="702"/>
    </row>
    <row r="11" spans="1:4" ht="24" customHeight="1">
      <c r="A11" s="77" t="s">
        <v>20</v>
      </c>
      <c r="B11" s="705" t="s">
        <v>720</v>
      </c>
      <c r="C11" s="701">
        <v>18998824</v>
      </c>
      <c r="D11" s="702">
        <v>176000</v>
      </c>
    </row>
    <row r="12" spans="1:4" ht="18" customHeight="1">
      <c r="A12" s="77" t="s">
        <v>21</v>
      </c>
      <c r="B12" s="193"/>
      <c r="C12" s="131"/>
      <c r="D12" s="79"/>
    </row>
    <row r="13" spans="1:4" ht="18" customHeight="1">
      <c r="A13" s="77" t="s">
        <v>22</v>
      </c>
      <c r="B13" s="194"/>
      <c r="C13" s="131"/>
      <c r="D13" s="79"/>
    </row>
    <row r="14" spans="1:4" ht="18" customHeight="1">
      <c r="A14" s="77" t="s">
        <v>24</v>
      </c>
      <c r="B14" s="194"/>
      <c r="C14" s="131"/>
      <c r="D14" s="79"/>
    </row>
    <row r="15" spans="1:4" ht="18" customHeight="1">
      <c r="A15" s="77" t="s">
        <v>25</v>
      </c>
      <c r="B15" s="194"/>
      <c r="C15" s="131"/>
      <c r="D15" s="79"/>
    </row>
    <row r="16" spans="1:4" ht="18" customHeight="1">
      <c r="A16" s="77" t="s">
        <v>26</v>
      </c>
      <c r="B16" s="194"/>
      <c r="C16" s="131"/>
      <c r="D16" s="79"/>
    </row>
    <row r="17" spans="1:4" ht="22.5" customHeight="1">
      <c r="A17" s="77" t="s">
        <v>27</v>
      </c>
      <c r="B17" s="194"/>
      <c r="C17" s="131"/>
      <c r="D17" s="79"/>
    </row>
    <row r="18" spans="1:4" ht="18" customHeight="1">
      <c r="A18" s="77" t="s">
        <v>28</v>
      </c>
      <c r="B18" s="193"/>
      <c r="C18" s="131"/>
      <c r="D18" s="79"/>
    </row>
    <row r="19" spans="1:4" ht="18" customHeight="1">
      <c r="A19" s="77" t="s">
        <v>29</v>
      </c>
      <c r="B19" s="193"/>
      <c r="C19" s="131"/>
      <c r="D19" s="79"/>
    </row>
    <row r="20" spans="1:4" ht="18" customHeight="1">
      <c r="A20" s="77" t="s">
        <v>30</v>
      </c>
      <c r="B20" s="193"/>
      <c r="C20" s="131"/>
      <c r="D20" s="79"/>
    </row>
    <row r="21" spans="1:4" ht="18" customHeight="1">
      <c r="A21" s="77" t="s">
        <v>31</v>
      </c>
      <c r="B21" s="193"/>
      <c r="C21" s="131"/>
      <c r="D21" s="79"/>
    </row>
    <row r="22" spans="1:4" ht="18" customHeight="1">
      <c r="A22" s="77" t="s">
        <v>32</v>
      </c>
      <c r="B22" s="193"/>
      <c r="C22" s="131"/>
      <c r="D22" s="79"/>
    </row>
    <row r="23" spans="1:4" ht="18" customHeight="1">
      <c r="A23" s="77" t="s">
        <v>33</v>
      </c>
      <c r="B23" s="122"/>
      <c r="C23" s="78"/>
      <c r="D23" s="79"/>
    </row>
    <row r="24" spans="1:4" ht="18" customHeight="1">
      <c r="A24" s="77" t="s">
        <v>34</v>
      </c>
      <c r="B24" s="80"/>
      <c r="C24" s="78"/>
      <c r="D24" s="79"/>
    </row>
    <row r="25" spans="1:4" ht="18" customHeight="1">
      <c r="A25" s="77" t="s">
        <v>35</v>
      </c>
      <c r="B25" s="80"/>
      <c r="C25" s="78"/>
      <c r="D25" s="79"/>
    </row>
    <row r="26" spans="1:4" ht="18" customHeight="1">
      <c r="A26" s="77" t="s">
        <v>36</v>
      </c>
      <c r="B26" s="80"/>
      <c r="C26" s="78"/>
      <c r="D26" s="79"/>
    </row>
    <row r="27" spans="1:4" ht="18" customHeight="1">
      <c r="A27" s="77" t="s">
        <v>37</v>
      </c>
      <c r="B27" s="80"/>
      <c r="C27" s="78"/>
      <c r="D27" s="79"/>
    </row>
    <row r="28" spans="1:4" ht="18" customHeight="1">
      <c r="A28" s="77" t="s">
        <v>38</v>
      </c>
      <c r="B28" s="80"/>
      <c r="C28" s="78"/>
      <c r="D28" s="79"/>
    </row>
    <row r="29" spans="1:4" ht="18" customHeight="1">
      <c r="A29" s="77" t="s">
        <v>39</v>
      </c>
      <c r="B29" s="80"/>
      <c r="C29" s="78"/>
      <c r="D29" s="79"/>
    </row>
    <row r="30" spans="1:4" ht="18" customHeight="1">
      <c r="A30" s="77" t="s">
        <v>40</v>
      </c>
      <c r="B30" s="80"/>
      <c r="C30" s="78"/>
      <c r="D30" s="79"/>
    </row>
    <row r="31" spans="1:4" ht="18" customHeight="1" thickBot="1">
      <c r="A31" s="133" t="s">
        <v>41</v>
      </c>
      <c r="B31" s="81"/>
      <c r="C31" s="82"/>
      <c r="D31" s="83"/>
    </row>
    <row r="32" spans="1:4" ht="18" customHeight="1" thickBot="1">
      <c r="A32" s="36" t="s">
        <v>42</v>
      </c>
      <c r="B32" s="198" t="s">
        <v>51</v>
      </c>
      <c r="C32" s="199">
        <f>+C7+C8+C9+C10+C11+C18+C19+C20+C21+C22+C23+C24+C25+C26+C27+C28+C29+C30+C31</f>
        <v>54945648</v>
      </c>
      <c r="D32" s="200">
        <f>+D7+D8+D9+D10+D11+D18+D19+D20+D21+D22+D23+D24+D25+D26+D27+D28+D29+D30+D31</f>
        <v>1300000</v>
      </c>
    </row>
    <row r="33" spans="1:4" ht="8.25" customHeight="1">
      <c r="A33" s="84"/>
      <c r="B33" s="783"/>
      <c r="C33" s="783"/>
      <c r="D33" s="783"/>
    </row>
  </sheetData>
  <sheetProtection/>
  <mergeCells count="2">
    <mergeCell ref="B33:D33"/>
    <mergeCell ref="B3:D3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Q83"/>
  <sheetViews>
    <sheetView zoomScale="120" zoomScaleNormal="120" workbookViewId="0" topLeftCell="A13">
      <selection activeCell="B24" sqref="B24"/>
    </sheetView>
  </sheetViews>
  <sheetFormatPr defaultColWidth="9.00390625" defaultRowHeight="12.75"/>
  <cols>
    <col min="1" max="1" width="4.875" style="101" customWidth="1"/>
    <col min="2" max="2" width="31.125" style="114" customWidth="1"/>
    <col min="3" max="4" width="9.00390625" style="114" customWidth="1"/>
    <col min="5" max="5" width="9.50390625" style="114" customWidth="1"/>
    <col min="6" max="6" width="8.875" style="114" customWidth="1"/>
    <col min="7" max="7" width="8.625" style="114" customWidth="1"/>
    <col min="8" max="8" width="8.875" style="114" customWidth="1"/>
    <col min="9" max="9" width="8.125" style="114" customWidth="1"/>
    <col min="10" max="14" width="9.50390625" style="114" customWidth="1"/>
    <col min="15" max="15" width="12.625" style="101" customWidth="1"/>
    <col min="16" max="16384" width="9.375" style="114" customWidth="1"/>
  </cols>
  <sheetData>
    <row r="1" spans="13:15" ht="15.75">
      <c r="M1" s="645"/>
      <c r="N1" s="583"/>
      <c r="O1" s="653" t="str">
        <f>CONCATENATE("4. tájékoztató tábla ",ALAPADATOK!A7," ",ALAPADATOK!B7," ",ALAPADATOK!C7," ",ALAPADATOK!D7," ",ALAPADATOK!E7," ",ALAPADATOK!F7," ",ALAPADATOK!G7," ",ALAPADATOK!H7)</f>
        <v>4. tájékoztató tábla a 3 / 2019. ( II.15. ) önkormányzati rendelethez</v>
      </c>
    </row>
    <row r="2" spans="1:15" ht="31.5" customHeight="1">
      <c r="A2" s="788" t="str">
        <f>+CONCATENATE("Előirányzat-felhasználási terv",CHAR(10),LEFT(KV_ÖSSZEFÜGGÉSEK!A5,4),". évre")</f>
        <v>Előirányzat-felhasználási terv
2019. évre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</row>
    <row r="3" ht="16.5" thickBot="1">
      <c r="O3" s="4" t="str">
        <f>'KV_3.sz.tájékoztató_t.'!D4</f>
        <v>Forintban</v>
      </c>
    </row>
    <row r="4" spans="1:15" s="101" customFormat="1" ht="25.5" customHeight="1" thickBot="1">
      <c r="A4" s="98" t="s">
        <v>14</v>
      </c>
      <c r="B4" s="99" t="s">
        <v>59</v>
      </c>
      <c r="C4" s="99" t="s">
        <v>71</v>
      </c>
      <c r="D4" s="99" t="s">
        <v>72</v>
      </c>
      <c r="E4" s="99" t="s">
        <v>73</v>
      </c>
      <c r="F4" s="99" t="s">
        <v>74</v>
      </c>
      <c r="G4" s="99" t="s">
        <v>75</v>
      </c>
      <c r="H4" s="99" t="s">
        <v>76</v>
      </c>
      <c r="I4" s="99" t="s">
        <v>77</v>
      </c>
      <c r="J4" s="99" t="s">
        <v>78</v>
      </c>
      <c r="K4" s="99" t="s">
        <v>79</v>
      </c>
      <c r="L4" s="99" t="s">
        <v>80</v>
      </c>
      <c r="M4" s="99" t="s">
        <v>81</v>
      </c>
      <c r="N4" s="99" t="s">
        <v>82</v>
      </c>
      <c r="O4" s="100" t="s">
        <v>51</v>
      </c>
    </row>
    <row r="5" spans="1:15" s="103" customFormat="1" ht="15" customHeight="1" thickBot="1">
      <c r="A5" s="102" t="s">
        <v>16</v>
      </c>
      <c r="B5" s="785" t="s">
        <v>54</v>
      </c>
      <c r="C5" s="786"/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87"/>
    </row>
    <row r="6" spans="1:17" s="103" customFormat="1" ht="22.5">
      <c r="A6" s="104" t="s">
        <v>17</v>
      </c>
      <c r="B6" s="474" t="s">
        <v>358</v>
      </c>
      <c r="C6" s="537">
        <v>11094934</v>
      </c>
      <c r="D6" s="537">
        <v>11301000</v>
      </c>
      <c r="E6" s="537">
        <v>11301000</v>
      </c>
      <c r="F6" s="537">
        <v>11301000</v>
      </c>
      <c r="G6" s="537">
        <v>11321000</v>
      </c>
      <c r="H6" s="537">
        <v>11301000</v>
      </c>
      <c r="I6" s="537">
        <v>11301000</v>
      </c>
      <c r="J6" s="537">
        <v>11301000</v>
      </c>
      <c r="K6" s="537">
        <v>11301000</v>
      </c>
      <c r="L6" s="537">
        <v>11401000</v>
      </c>
      <c r="M6" s="537">
        <v>11301000</v>
      </c>
      <c r="N6" s="537">
        <v>11503325</v>
      </c>
      <c r="O6" s="105">
        <f aca="true" t="shared" si="0" ref="O6:O27">SUM(C6:N6)</f>
        <v>135728259</v>
      </c>
      <c r="Q6" s="649"/>
    </row>
    <row r="7" spans="1:15" s="108" customFormat="1" ht="22.5">
      <c r="A7" s="106" t="s">
        <v>18</v>
      </c>
      <c r="B7" s="283" t="s">
        <v>403</v>
      </c>
      <c r="C7" s="718">
        <v>1688573</v>
      </c>
      <c r="D7" s="718">
        <v>2872830</v>
      </c>
      <c r="E7" s="718">
        <v>2130000</v>
      </c>
      <c r="F7" s="718">
        <v>2130000</v>
      </c>
      <c r="G7" s="718">
        <v>2130000</v>
      </c>
      <c r="H7" s="718">
        <v>2130000</v>
      </c>
      <c r="I7" s="718">
        <v>2130000</v>
      </c>
      <c r="J7" s="718">
        <v>2130000</v>
      </c>
      <c r="K7" s="718">
        <v>2130000</v>
      </c>
      <c r="L7" s="718">
        <v>2130000</v>
      </c>
      <c r="M7" s="718">
        <v>2130000</v>
      </c>
      <c r="N7" s="718">
        <v>2222633</v>
      </c>
      <c r="O7" s="107">
        <f t="shared" si="0"/>
        <v>25954036</v>
      </c>
    </row>
    <row r="8" spans="1:15" s="108" customFormat="1" ht="22.5">
      <c r="A8" s="106" t="s">
        <v>19</v>
      </c>
      <c r="B8" s="282" t="s">
        <v>404</v>
      </c>
      <c r="C8" s="539"/>
      <c r="D8" s="539"/>
      <c r="E8" s="539"/>
      <c r="F8" s="539"/>
      <c r="G8" s="539">
        <v>50000000</v>
      </c>
      <c r="H8" s="539"/>
      <c r="I8" s="539"/>
      <c r="J8" s="539">
        <v>50000000</v>
      </c>
      <c r="K8" s="539"/>
      <c r="L8" s="539"/>
      <c r="M8" s="539">
        <v>50000000</v>
      </c>
      <c r="N8" s="539">
        <v>29629826</v>
      </c>
      <c r="O8" s="109">
        <f t="shared" si="0"/>
        <v>179629826</v>
      </c>
    </row>
    <row r="9" spans="1:15" s="108" customFormat="1" ht="13.5" customHeight="1">
      <c r="A9" s="106" t="s">
        <v>20</v>
      </c>
      <c r="B9" s="281" t="s">
        <v>158</v>
      </c>
      <c r="C9" s="718">
        <v>145000</v>
      </c>
      <c r="D9" s="718">
        <v>350600</v>
      </c>
      <c r="E9" s="718">
        <v>15816243</v>
      </c>
      <c r="F9" s="718">
        <v>689000</v>
      </c>
      <c r="G9" s="718">
        <v>1125000</v>
      </c>
      <c r="H9" s="718">
        <v>268000</v>
      </c>
      <c r="I9" s="718">
        <v>155000</v>
      </c>
      <c r="J9" s="718">
        <v>180000</v>
      </c>
      <c r="K9" s="718">
        <v>15960500</v>
      </c>
      <c r="L9" s="718">
        <v>1255000</v>
      </c>
      <c r="M9" s="718">
        <v>360000</v>
      </c>
      <c r="N9" s="718">
        <v>1165657</v>
      </c>
      <c r="O9" s="107">
        <f t="shared" si="0"/>
        <v>37470000</v>
      </c>
    </row>
    <row r="10" spans="1:15" s="108" customFormat="1" ht="13.5" customHeight="1">
      <c r="A10" s="106" t="s">
        <v>21</v>
      </c>
      <c r="B10" s="281" t="s">
        <v>405</v>
      </c>
      <c r="C10" s="538">
        <v>2950000</v>
      </c>
      <c r="D10" s="538">
        <v>4850000</v>
      </c>
      <c r="E10" s="538">
        <v>4560000</v>
      </c>
      <c r="F10" s="538">
        <v>4900000</v>
      </c>
      <c r="G10" s="538">
        <v>4750000</v>
      </c>
      <c r="H10" s="538">
        <v>4560000</v>
      </c>
      <c r="I10" s="538">
        <v>3560000</v>
      </c>
      <c r="J10" s="538">
        <v>1250000</v>
      </c>
      <c r="K10" s="538">
        <v>2780000</v>
      </c>
      <c r="L10" s="538">
        <v>4350000</v>
      </c>
      <c r="M10" s="538">
        <v>3850000</v>
      </c>
      <c r="N10" s="538">
        <v>4450515</v>
      </c>
      <c r="O10" s="107">
        <f t="shared" si="0"/>
        <v>46810515</v>
      </c>
    </row>
    <row r="11" spans="1:15" s="108" customFormat="1" ht="13.5" customHeight="1">
      <c r="A11" s="106" t="s">
        <v>22</v>
      </c>
      <c r="B11" s="281" t="s">
        <v>8</v>
      </c>
      <c r="C11" s="538"/>
      <c r="D11" s="538"/>
      <c r="E11" s="538"/>
      <c r="F11" s="538"/>
      <c r="G11" s="538"/>
      <c r="H11" s="538"/>
      <c r="I11" s="538"/>
      <c r="J11" s="538"/>
      <c r="K11" s="538"/>
      <c r="L11" s="538"/>
      <c r="M11" s="538"/>
      <c r="N11" s="538"/>
      <c r="O11" s="107">
        <f t="shared" si="0"/>
        <v>0</v>
      </c>
    </row>
    <row r="12" spans="1:15" s="108" customFormat="1" ht="13.5" customHeight="1">
      <c r="A12" s="106" t="s">
        <v>23</v>
      </c>
      <c r="B12" s="281" t="s">
        <v>360</v>
      </c>
      <c r="C12" s="538">
        <v>60000</v>
      </c>
      <c r="D12" s="538">
        <v>830000</v>
      </c>
      <c r="E12" s="538">
        <v>60000</v>
      </c>
      <c r="F12" s="538">
        <v>60000</v>
      </c>
      <c r="G12" s="538">
        <v>60000</v>
      </c>
      <c r="H12" s="538">
        <v>60000</v>
      </c>
      <c r="I12" s="538">
        <v>60000</v>
      </c>
      <c r="J12" s="538">
        <v>60000</v>
      </c>
      <c r="K12" s="538">
        <v>60000</v>
      </c>
      <c r="L12" s="538">
        <v>60000</v>
      </c>
      <c r="M12" s="538">
        <v>60000</v>
      </c>
      <c r="N12" s="538">
        <v>60000</v>
      </c>
      <c r="O12" s="107">
        <f t="shared" si="0"/>
        <v>1490000</v>
      </c>
    </row>
    <row r="13" spans="1:15" s="108" customFormat="1" ht="22.5">
      <c r="A13" s="106" t="s">
        <v>24</v>
      </c>
      <c r="B13" s="283" t="s">
        <v>391</v>
      </c>
      <c r="C13" s="538">
        <v>3750</v>
      </c>
      <c r="D13" s="538">
        <v>6250</v>
      </c>
      <c r="E13" s="538">
        <v>33750</v>
      </c>
      <c r="F13" s="538">
        <v>6250</v>
      </c>
      <c r="G13" s="538">
        <v>6250</v>
      </c>
      <c r="H13" s="538">
        <v>6250</v>
      </c>
      <c r="I13" s="538">
        <v>6250</v>
      </c>
      <c r="J13" s="538">
        <v>6250</v>
      </c>
      <c r="K13" s="538">
        <v>6250</v>
      </c>
      <c r="L13" s="538">
        <v>6250</v>
      </c>
      <c r="M13" s="538">
        <v>6250</v>
      </c>
      <c r="N13" s="538">
        <v>6250</v>
      </c>
      <c r="O13" s="107">
        <f t="shared" si="0"/>
        <v>100000</v>
      </c>
    </row>
    <row r="14" spans="1:15" s="108" customFormat="1" ht="13.5" customHeight="1" thickBot="1">
      <c r="A14" s="106" t="s">
        <v>25</v>
      </c>
      <c r="B14" s="281" t="s">
        <v>9</v>
      </c>
      <c r="C14" s="538">
        <v>98631819</v>
      </c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107">
        <f t="shared" si="0"/>
        <v>98631819</v>
      </c>
    </row>
    <row r="15" spans="1:15" s="103" customFormat="1" ht="15.75" customHeight="1" thickBot="1">
      <c r="A15" s="102" t="s">
        <v>26</v>
      </c>
      <c r="B15" s="37" t="s">
        <v>107</v>
      </c>
      <c r="C15" s="540">
        <f aca="true" t="shared" si="1" ref="C15:N15">SUM(C6:C14)</f>
        <v>114574076</v>
      </c>
      <c r="D15" s="540">
        <f t="shared" si="1"/>
        <v>20210680</v>
      </c>
      <c r="E15" s="540">
        <f t="shared" si="1"/>
        <v>33900993</v>
      </c>
      <c r="F15" s="540">
        <f t="shared" si="1"/>
        <v>19086250</v>
      </c>
      <c r="G15" s="540">
        <f t="shared" si="1"/>
        <v>69392250</v>
      </c>
      <c r="H15" s="540">
        <f t="shared" si="1"/>
        <v>18325250</v>
      </c>
      <c r="I15" s="540">
        <f t="shared" si="1"/>
        <v>17212250</v>
      </c>
      <c r="J15" s="540">
        <f t="shared" si="1"/>
        <v>64927250</v>
      </c>
      <c r="K15" s="540">
        <f t="shared" si="1"/>
        <v>32237750</v>
      </c>
      <c r="L15" s="540">
        <f t="shared" si="1"/>
        <v>19202250</v>
      </c>
      <c r="M15" s="540">
        <f t="shared" si="1"/>
        <v>67707250</v>
      </c>
      <c r="N15" s="540">
        <f t="shared" si="1"/>
        <v>49038206</v>
      </c>
      <c r="O15" s="110">
        <f>SUM(C15:N15)</f>
        <v>525814455</v>
      </c>
    </row>
    <row r="16" spans="1:15" s="103" customFormat="1" ht="15" customHeight="1" thickBot="1">
      <c r="A16" s="102" t="s">
        <v>27</v>
      </c>
      <c r="B16" s="785" t="s">
        <v>55</v>
      </c>
      <c r="C16" s="786"/>
      <c r="D16" s="786"/>
      <c r="E16" s="786"/>
      <c r="F16" s="786"/>
      <c r="G16" s="786"/>
      <c r="H16" s="786"/>
      <c r="I16" s="786"/>
      <c r="J16" s="786"/>
      <c r="K16" s="786"/>
      <c r="L16" s="786"/>
      <c r="M16" s="786"/>
      <c r="N16" s="786"/>
      <c r="O16" s="787"/>
    </row>
    <row r="17" spans="1:15" s="108" customFormat="1" ht="13.5" customHeight="1">
      <c r="A17" s="111" t="s">
        <v>28</v>
      </c>
      <c r="B17" s="284" t="s">
        <v>60</v>
      </c>
      <c r="C17" s="539">
        <v>9060738</v>
      </c>
      <c r="D17" s="539">
        <v>10350000</v>
      </c>
      <c r="E17" s="539">
        <v>10350000</v>
      </c>
      <c r="F17" s="539">
        <v>10350000</v>
      </c>
      <c r="G17" s="539">
        <v>10350000</v>
      </c>
      <c r="H17" s="539">
        <v>10350000</v>
      </c>
      <c r="I17" s="539">
        <v>10350000</v>
      </c>
      <c r="J17" s="539">
        <v>10350000</v>
      </c>
      <c r="K17" s="539">
        <v>10350000</v>
      </c>
      <c r="L17" s="539">
        <v>10350000</v>
      </c>
      <c r="M17" s="539">
        <v>10350000</v>
      </c>
      <c r="N17" s="539">
        <v>10329857</v>
      </c>
      <c r="O17" s="109">
        <f t="shared" si="0"/>
        <v>122890595</v>
      </c>
    </row>
    <row r="18" spans="1:15" s="108" customFormat="1" ht="27" customHeight="1">
      <c r="A18" s="106" t="s">
        <v>29</v>
      </c>
      <c r="B18" s="283" t="s">
        <v>167</v>
      </c>
      <c r="C18" s="538">
        <v>1699099</v>
      </c>
      <c r="D18" s="538">
        <v>1960000</v>
      </c>
      <c r="E18" s="538">
        <v>1960000</v>
      </c>
      <c r="F18" s="538">
        <v>1960000</v>
      </c>
      <c r="G18" s="538">
        <v>1960000</v>
      </c>
      <c r="H18" s="538">
        <v>1960000</v>
      </c>
      <c r="I18" s="538">
        <v>1960000</v>
      </c>
      <c r="J18" s="538">
        <v>1960000</v>
      </c>
      <c r="K18" s="538">
        <v>1960000</v>
      </c>
      <c r="L18" s="538">
        <v>1960000</v>
      </c>
      <c r="M18" s="538">
        <v>1960000</v>
      </c>
      <c r="N18" s="538">
        <v>1949064</v>
      </c>
      <c r="O18" s="107">
        <f t="shared" si="0"/>
        <v>23248163</v>
      </c>
    </row>
    <row r="19" spans="1:15" s="108" customFormat="1" ht="13.5" customHeight="1">
      <c r="A19" s="106" t="s">
        <v>30</v>
      </c>
      <c r="B19" s="281" t="s">
        <v>132</v>
      </c>
      <c r="C19" s="538">
        <v>6117955</v>
      </c>
      <c r="D19" s="538">
        <v>8200000</v>
      </c>
      <c r="E19" s="538">
        <v>9100000</v>
      </c>
      <c r="F19" s="538">
        <v>9500000</v>
      </c>
      <c r="G19" s="538">
        <v>9300000</v>
      </c>
      <c r="H19" s="538">
        <v>9500000</v>
      </c>
      <c r="I19" s="538">
        <v>9200000</v>
      </c>
      <c r="J19" s="538">
        <v>9700000</v>
      </c>
      <c r="K19" s="538">
        <v>9200000</v>
      </c>
      <c r="L19" s="538">
        <v>9200000</v>
      </c>
      <c r="M19" s="538">
        <v>9100000</v>
      </c>
      <c r="N19" s="538">
        <v>9215683</v>
      </c>
      <c r="O19" s="107">
        <f t="shared" si="0"/>
        <v>107333638</v>
      </c>
    </row>
    <row r="20" spans="1:15" s="108" customFormat="1" ht="13.5" customHeight="1">
      <c r="A20" s="106" t="s">
        <v>31</v>
      </c>
      <c r="B20" s="281" t="s">
        <v>168</v>
      </c>
      <c r="C20" s="538">
        <v>191000</v>
      </c>
      <c r="D20" s="538">
        <v>180000</v>
      </c>
      <c r="E20" s="538">
        <v>130000</v>
      </c>
      <c r="F20" s="538">
        <v>131000</v>
      </c>
      <c r="G20" s="538">
        <v>150000</v>
      </c>
      <c r="H20" s="538">
        <v>150000</v>
      </c>
      <c r="I20" s="538">
        <v>130000</v>
      </c>
      <c r="J20" s="538">
        <v>140000</v>
      </c>
      <c r="K20" s="538">
        <v>110000</v>
      </c>
      <c r="L20" s="538">
        <v>110000</v>
      </c>
      <c r="M20" s="538">
        <v>150000</v>
      </c>
      <c r="N20" s="538">
        <v>741000</v>
      </c>
      <c r="O20" s="107">
        <f t="shared" si="0"/>
        <v>2313000</v>
      </c>
    </row>
    <row r="21" spans="1:15" s="108" customFormat="1" ht="13.5" customHeight="1">
      <c r="A21" s="106" t="s">
        <v>32</v>
      </c>
      <c r="B21" s="281" t="s">
        <v>10</v>
      </c>
      <c r="C21" s="538">
        <v>710200</v>
      </c>
      <c r="D21" s="538">
        <v>830100</v>
      </c>
      <c r="E21" s="538">
        <v>830100</v>
      </c>
      <c r="F21" s="538">
        <v>830100</v>
      </c>
      <c r="G21" s="538">
        <v>830100</v>
      </c>
      <c r="H21" s="538">
        <v>830100</v>
      </c>
      <c r="I21" s="538">
        <v>830100</v>
      </c>
      <c r="J21" s="538">
        <v>860100</v>
      </c>
      <c r="K21" s="538">
        <v>830100</v>
      </c>
      <c r="L21" s="538">
        <v>830100</v>
      </c>
      <c r="M21" s="538">
        <v>830100</v>
      </c>
      <c r="N21" s="538">
        <v>800120</v>
      </c>
      <c r="O21" s="107">
        <f t="shared" si="0"/>
        <v>9841320</v>
      </c>
    </row>
    <row r="22" spans="1:15" s="108" customFormat="1" ht="13.5" customHeight="1">
      <c r="A22" s="106" t="s">
        <v>33</v>
      </c>
      <c r="B22" s="281" t="s">
        <v>214</v>
      </c>
      <c r="C22" s="538">
        <v>6097357</v>
      </c>
      <c r="D22" s="538"/>
      <c r="E22" s="538">
        <v>200000</v>
      </c>
      <c r="F22" s="538"/>
      <c r="G22" s="538">
        <v>200000</v>
      </c>
      <c r="H22" s="538"/>
      <c r="I22" s="538">
        <v>50000000</v>
      </c>
      <c r="J22" s="538"/>
      <c r="K22" s="538"/>
      <c r="L22" s="538">
        <v>67420370</v>
      </c>
      <c r="M22" s="538"/>
      <c r="N22" s="538">
        <v>11096505</v>
      </c>
      <c r="O22" s="107">
        <f t="shared" si="0"/>
        <v>135014232</v>
      </c>
    </row>
    <row r="23" spans="1:15" s="108" customFormat="1" ht="15.75">
      <c r="A23" s="106" t="s">
        <v>34</v>
      </c>
      <c r="B23" s="283" t="s">
        <v>171</v>
      </c>
      <c r="C23" s="538"/>
      <c r="D23" s="538"/>
      <c r="E23" s="538"/>
      <c r="F23" s="538"/>
      <c r="G23" s="538"/>
      <c r="H23" s="538"/>
      <c r="I23" s="538"/>
      <c r="J23" s="538"/>
      <c r="K23" s="538">
        <v>40259000</v>
      </c>
      <c r="L23" s="538">
        <v>20510000</v>
      </c>
      <c r="M23" s="538">
        <v>25000000</v>
      </c>
      <c r="N23" s="538">
        <v>25638890</v>
      </c>
      <c r="O23" s="107">
        <f t="shared" si="0"/>
        <v>111407890</v>
      </c>
    </row>
    <row r="24" spans="1:15" s="108" customFormat="1" ht="13.5" customHeight="1">
      <c r="A24" s="106" t="s">
        <v>35</v>
      </c>
      <c r="B24" s="281" t="s">
        <v>216</v>
      </c>
      <c r="C24" s="538"/>
      <c r="D24" s="538"/>
      <c r="E24" s="538">
        <v>88900</v>
      </c>
      <c r="F24" s="538"/>
      <c r="G24" s="538"/>
      <c r="H24" s="538">
        <v>138900</v>
      </c>
      <c r="I24" s="538"/>
      <c r="J24" s="538"/>
      <c r="K24" s="538">
        <v>88900</v>
      </c>
      <c r="L24" s="538"/>
      <c r="M24" s="538"/>
      <c r="N24" s="538">
        <v>88900</v>
      </c>
      <c r="O24" s="107">
        <f t="shared" si="0"/>
        <v>405600</v>
      </c>
    </row>
    <row r="25" spans="1:15" s="108" customFormat="1" ht="13.5" customHeight="1">
      <c r="A25" s="106" t="s">
        <v>36</v>
      </c>
      <c r="B25" s="281" t="s">
        <v>11</v>
      </c>
      <c r="C25" s="538">
        <v>5049769</v>
      </c>
      <c r="D25" s="538"/>
      <c r="E25" s="538"/>
      <c r="F25" s="538"/>
      <c r="G25" s="538"/>
      <c r="H25" s="538"/>
      <c r="I25" s="538"/>
      <c r="J25" s="538"/>
      <c r="K25" s="538"/>
      <c r="L25" s="538"/>
      <c r="M25" s="538"/>
      <c r="N25" s="538"/>
      <c r="O25" s="107">
        <f t="shared" si="0"/>
        <v>5049769</v>
      </c>
    </row>
    <row r="26" spans="1:15" s="108" customFormat="1" ht="13.5" customHeight="1" thickBot="1">
      <c r="A26" s="104" t="s">
        <v>37</v>
      </c>
      <c r="B26" s="719" t="s">
        <v>723</v>
      </c>
      <c r="C26" s="537"/>
      <c r="D26" s="537"/>
      <c r="E26" s="537"/>
      <c r="F26" s="537"/>
      <c r="G26" s="537"/>
      <c r="H26" s="537"/>
      <c r="I26" s="537"/>
      <c r="J26" s="537"/>
      <c r="K26" s="537"/>
      <c r="L26" s="537"/>
      <c r="M26" s="537"/>
      <c r="N26" s="537">
        <v>8310248</v>
      </c>
      <c r="O26" s="105"/>
    </row>
    <row r="27" spans="1:15" s="103" customFormat="1" ht="15.75" customHeight="1" thickBot="1">
      <c r="A27" s="112" t="s">
        <v>38</v>
      </c>
      <c r="B27" s="37" t="s">
        <v>108</v>
      </c>
      <c r="C27" s="540">
        <f aca="true" t="shared" si="2" ref="C27:M27">SUM(C17:C25)</f>
        <v>28926118</v>
      </c>
      <c r="D27" s="540">
        <f t="shared" si="2"/>
        <v>21520100</v>
      </c>
      <c r="E27" s="540">
        <f t="shared" si="2"/>
        <v>22659000</v>
      </c>
      <c r="F27" s="540">
        <f t="shared" si="2"/>
        <v>22771100</v>
      </c>
      <c r="G27" s="540">
        <f t="shared" si="2"/>
        <v>22790100</v>
      </c>
      <c r="H27" s="540">
        <f t="shared" si="2"/>
        <v>22929000</v>
      </c>
      <c r="I27" s="540">
        <f t="shared" si="2"/>
        <v>72470100</v>
      </c>
      <c r="J27" s="540">
        <f t="shared" si="2"/>
        <v>23010100</v>
      </c>
      <c r="K27" s="540">
        <f t="shared" si="2"/>
        <v>62798000</v>
      </c>
      <c r="L27" s="540">
        <f t="shared" si="2"/>
        <v>110380470</v>
      </c>
      <c r="M27" s="540">
        <f t="shared" si="2"/>
        <v>47390100</v>
      </c>
      <c r="N27" s="540">
        <f>SUM(N17:N26)</f>
        <v>68170267</v>
      </c>
      <c r="O27" s="110">
        <f t="shared" si="0"/>
        <v>525814455</v>
      </c>
    </row>
    <row r="28" spans="1:15" ht="16.5" thickBot="1">
      <c r="A28" s="112" t="s">
        <v>39</v>
      </c>
      <c r="B28" s="285" t="s">
        <v>109</v>
      </c>
      <c r="C28" s="541">
        <f aca="true" t="shared" si="3" ref="C28:O28">C15-C27</f>
        <v>85647958</v>
      </c>
      <c r="D28" s="541">
        <f t="shared" si="3"/>
        <v>-1309420</v>
      </c>
      <c r="E28" s="541">
        <f t="shared" si="3"/>
        <v>11241993</v>
      </c>
      <c r="F28" s="541">
        <f t="shared" si="3"/>
        <v>-3684850</v>
      </c>
      <c r="G28" s="541">
        <f t="shared" si="3"/>
        <v>46602150</v>
      </c>
      <c r="H28" s="541">
        <f t="shared" si="3"/>
        <v>-4603750</v>
      </c>
      <c r="I28" s="541">
        <f t="shared" si="3"/>
        <v>-55257850</v>
      </c>
      <c r="J28" s="541">
        <f t="shared" si="3"/>
        <v>41917150</v>
      </c>
      <c r="K28" s="541">
        <f t="shared" si="3"/>
        <v>-30560250</v>
      </c>
      <c r="L28" s="541">
        <f t="shared" si="3"/>
        <v>-91178220</v>
      </c>
      <c r="M28" s="541">
        <f t="shared" si="3"/>
        <v>20317150</v>
      </c>
      <c r="N28" s="541">
        <f t="shared" si="3"/>
        <v>-19132061</v>
      </c>
      <c r="O28" s="113">
        <f t="shared" si="3"/>
        <v>0</v>
      </c>
    </row>
    <row r="29" ht="15.75">
      <c r="A29" s="115"/>
    </row>
    <row r="30" spans="2:15" ht="15.75">
      <c r="B30" s="116"/>
      <c r="C30" s="117"/>
      <c r="D30" s="117"/>
      <c r="O30" s="114"/>
    </row>
    <row r="31" ht="15.75">
      <c r="O31" s="114"/>
    </row>
    <row r="32" ht="15.75">
      <c r="O32" s="114"/>
    </row>
    <row r="33" ht="15.75">
      <c r="O33" s="114"/>
    </row>
    <row r="34" ht="15.75">
      <c r="O34" s="114"/>
    </row>
    <row r="35" ht="15.75">
      <c r="O35" s="114"/>
    </row>
    <row r="36" ht="15.75">
      <c r="O36" s="114"/>
    </row>
    <row r="37" ht="15.75">
      <c r="O37" s="114"/>
    </row>
    <row r="38" ht="15.75">
      <c r="O38" s="114"/>
    </row>
    <row r="39" ht="15.75">
      <c r="O39" s="114"/>
    </row>
    <row r="40" ht="15.75">
      <c r="O40" s="114"/>
    </row>
    <row r="41" ht="15.75">
      <c r="O41" s="114"/>
    </row>
    <row r="42" ht="15.75">
      <c r="O42" s="114"/>
    </row>
    <row r="43" ht="15.75">
      <c r="O43" s="114"/>
    </row>
    <row r="44" ht="15.75">
      <c r="O44" s="114"/>
    </row>
    <row r="45" ht="15.75">
      <c r="O45" s="114"/>
    </row>
    <row r="46" ht="15.75">
      <c r="O46" s="114"/>
    </row>
    <row r="47" ht="15.75">
      <c r="O47" s="114"/>
    </row>
    <row r="48" ht="15.75">
      <c r="O48" s="114"/>
    </row>
    <row r="49" ht="15.75">
      <c r="O49" s="114"/>
    </row>
    <row r="50" ht="15.75">
      <c r="O50" s="114"/>
    </row>
    <row r="51" ht="15.75">
      <c r="O51" s="114"/>
    </row>
    <row r="52" ht="15.75">
      <c r="O52" s="114"/>
    </row>
    <row r="53" ht="15.75">
      <c r="O53" s="114"/>
    </row>
    <row r="54" ht="15.75">
      <c r="O54" s="114"/>
    </row>
    <row r="55" ht="15.75">
      <c r="O55" s="114"/>
    </row>
    <row r="56" ht="15.75">
      <c r="O56" s="114"/>
    </row>
    <row r="57" ht="15.75">
      <c r="O57" s="114"/>
    </row>
    <row r="58" ht="15.75">
      <c r="O58" s="114"/>
    </row>
    <row r="59" ht="15.75">
      <c r="O59" s="114"/>
    </row>
    <row r="60" ht="15.75">
      <c r="O60" s="114"/>
    </row>
    <row r="61" ht="15.75">
      <c r="O61" s="114"/>
    </row>
    <row r="62" ht="15.75">
      <c r="O62" s="114"/>
    </row>
    <row r="63" ht="15.75">
      <c r="O63" s="114"/>
    </row>
    <row r="64" ht="15.75">
      <c r="O64" s="114"/>
    </row>
    <row r="65" ht="15.75">
      <c r="O65" s="114"/>
    </row>
    <row r="66" ht="15.75">
      <c r="O66" s="114"/>
    </row>
    <row r="67" ht="15.75">
      <c r="O67" s="114"/>
    </row>
    <row r="68" ht="15.75">
      <c r="O68" s="114"/>
    </row>
    <row r="69" ht="15.75">
      <c r="O69" s="114"/>
    </row>
    <row r="70" ht="15.75">
      <c r="O70" s="114"/>
    </row>
    <row r="71" ht="15.75">
      <c r="O71" s="114"/>
    </row>
    <row r="72" ht="15.75">
      <c r="O72" s="114"/>
    </row>
    <row r="73" ht="15.75">
      <c r="O73" s="114"/>
    </row>
    <row r="74" ht="15.75">
      <c r="O74" s="114"/>
    </row>
    <row r="75" ht="15.75">
      <c r="O75" s="114"/>
    </row>
    <row r="76" ht="15.75">
      <c r="O76" s="114"/>
    </row>
    <row r="77" ht="15.75">
      <c r="O77" s="114"/>
    </row>
    <row r="78" ht="15.75">
      <c r="O78" s="114"/>
    </row>
    <row r="79" ht="15.75">
      <c r="O79" s="114"/>
    </row>
    <row r="80" ht="15.75">
      <c r="O80" s="114"/>
    </row>
    <row r="81" ht="15.75">
      <c r="O81" s="114"/>
    </row>
    <row r="82" ht="15.75">
      <c r="O82" s="114"/>
    </row>
    <row r="83" ht="15.75">
      <c r="O83" s="114"/>
    </row>
  </sheetData>
  <sheetProtection/>
  <mergeCells count="3">
    <mergeCell ref="B5:O5"/>
    <mergeCell ref="B16:O16"/>
    <mergeCell ref="A2:O2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0"/>
  <sheetViews>
    <sheetView zoomScale="120" zoomScaleNormal="120" zoomScalePageLayoutView="120" workbookViewId="0" topLeftCell="A27">
      <selection activeCell="C40" sqref="C40"/>
    </sheetView>
  </sheetViews>
  <sheetFormatPr defaultColWidth="9.00390625" defaultRowHeight="12.75"/>
  <cols>
    <col min="1" max="1" width="13.875" style="46" customWidth="1"/>
    <col min="2" max="2" width="88.625" style="46" customWidth="1"/>
    <col min="3" max="3" width="16.875" style="46" customWidth="1"/>
    <col min="4" max="4" width="4.875" style="681" customWidth="1"/>
    <col min="5" max="16384" width="9.375" style="46" customWidth="1"/>
  </cols>
  <sheetData>
    <row r="1" spans="2:4" ht="47.25" customHeight="1">
      <c r="B1" s="790" t="str">
        <f>+CONCATENATE("A ",LEFT(KV_ÖSSZEFÜGGÉSEK!A5,4),". évi általános működés és ágazati feladatok támogatásának alakulása jogcímenként")</f>
        <v>A 2019. évi általános működés és ágazati feladatok támogatásának alakulása jogcímenként</v>
      </c>
      <c r="C1" s="790"/>
      <c r="D1" s="791" t="str">
        <f>CONCATENATE("5. tájékoztató tábla ",ALAPADATOK!A7," ",ALAPADATOK!B7," ",ALAPADATOK!C7," ",ALAPADATOK!D7," ",ALAPADATOK!E7," ",ALAPADATOK!F7," ",ALAPADATOK!G7," ",ALAPADATOK!H7)</f>
        <v>5. tájékoztató tábla a 3 / 2019. ( II.15. ) önkormányzati rendelethez</v>
      </c>
    </row>
    <row r="2" spans="2:4" ht="22.5" customHeight="1" thickBot="1">
      <c r="B2" s="372"/>
      <c r="C2" s="674" t="s">
        <v>632</v>
      </c>
      <c r="D2" s="791"/>
    </row>
    <row r="3" spans="1:8" s="47" customFormat="1" ht="54" customHeight="1" thickBot="1">
      <c r="A3" s="675" t="s">
        <v>634</v>
      </c>
      <c r="B3" s="287" t="s">
        <v>50</v>
      </c>
      <c r="C3" s="657" t="str">
        <f>+CONCATENATE(LEFT(KV_ÖSSZEFÜGGÉSEK!A5,4),". évi tervezett támogatás összesen")</f>
        <v>2019. évi tervezett támogatás összesen</v>
      </c>
      <c r="D3" s="791"/>
      <c r="H3" s="653"/>
    </row>
    <row r="4" spans="1:4" s="48" customFormat="1" ht="13.5" thickBot="1">
      <c r="A4" s="676" t="s">
        <v>476</v>
      </c>
      <c r="B4" s="180" t="s">
        <v>477</v>
      </c>
      <c r="C4" s="181" t="s">
        <v>478</v>
      </c>
      <c r="D4" s="791"/>
    </row>
    <row r="5" spans="1:4" ht="12.75">
      <c r="A5" s="677" t="s">
        <v>674</v>
      </c>
      <c r="B5" s="685" t="s">
        <v>646</v>
      </c>
      <c r="C5" s="686"/>
      <c r="D5" s="791"/>
    </row>
    <row r="6" spans="1:4" ht="12.75" customHeight="1">
      <c r="A6" s="678" t="s">
        <v>675</v>
      </c>
      <c r="B6" s="687" t="s">
        <v>647</v>
      </c>
      <c r="C6" s="686">
        <v>35586600</v>
      </c>
      <c r="D6" s="791"/>
    </row>
    <row r="7" spans="1:4" ht="12.75">
      <c r="A7" s="678" t="s">
        <v>676</v>
      </c>
      <c r="B7" s="688" t="s">
        <v>648</v>
      </c>
      <c r="C7" s="686">
        <v>3507790</v>
      </c>
      <c r="D7" s="791"/>
    </row>
    <row r="8" spans="1:4" ht="12.75">
      <c r="A8" s="678" t="s">
        <v>677</v>
      </c>
      <c r="B8" s="688" t="s">
        <v>649</v>
      </c>
      <c r="C8" s="686">
        <v>4256000</v>
      </c>
      <c r="D8" s="791"/>
    </row>
    <row r="9" spans="1:4" ht="12.75">
      <c r="A9" s="678" t="s">
        <v>678</v>
      </c>
      <c r="B9" s="688" t="s">
        <v>650</v>
      </c>
      <c r="C9" s="686">
        <v>1016163</v>
      </c>
      <c r="D9" s="791"/>
    </row>
    <row r="10" spans="1:4" ht="12.75">
      <c r="A10" s="678" t="s">
        <v>679</v>
      </c>
      <c r="B10" s="688" t="s">
        <v>651</v>
      </c>
      <c r="C10" s="686">
        <v>2594610</v>
      </c>
      <c r="D10" s="791"/>
    </row>
    <row r="11" spans="1:4" ht="12.75">
      <c r="A11" s="678" t="s">
        <v>680</v>
      </c>
      <c r="B11" s="688" t="s">
        <v>652</v>
      </c>
      <c r="C11" s="686">
        <v>6000000</v>
      </c>
      <c r="D11" s="791"/>
    </row>
    <row r="12" spans="1:4" ht="12.75">
      <c r="A12" s="678" t="s">
        <v>681</v>
      </c>
      <c r="B12" s="688" t="s">
        <v>653</v>
      </c>
      <c r="C12" s="686">
        <v>7650</v>
      </c>
      <c r="D12" s="791"/>
    </row>
    <row r="13" spans="1:4" ht="12.75" customHeight="1">
      <c r="A13" s="678" t="s">
        <v>682</v>
      </c>
      <c r="B13" s="688" t="s">
        <v>654</v>
      </c>
      <c r="C13" s="686">
        <v>11835412</v>
      </c>
      <c r="D13" s="791"/>
    </row>
    <row r="14" spans="1:4" ht="12.75" customHeight="1">
      <c r="A14" s="678" t="s">
        <v>20</v>
      </c>
      <c r="B14" s="688" t="s">
        <v>684</v>
      </c>
      <c r="C14" s="686">
        <v>60825</v>
      </c>
      <c r="D14" s="791"/>
    </row>
    <row r="15" spans="1:4" ht="12.75">
      <c r="A15" s="678" t="s">
        <v>21</v>
      </c>
      <c r="B15" s="688" t="s">
        <v>655</v>
      </c>
      <c r="C15" s="686">
        <v>261900</v>
      </c>
      <c r="D15" s="791"/>
    </row>
    <row r="16" spans="1:4" ht="12.75">
      <c r="A16" s="678"/>
      <c r="B16" s="689" t="s">
        <v>656</v>
      </c>
      <c r="C16" s="690">
        <f>C6+C7+C8+C9+C10+C11+C12+C13+C15+C14</f>
        <v>65126950</v>
      </c>
      <c r="D16" s="791"/>
    </row>
    <row r="17" spans="1:4" ht="12.75">
      <c r="A17" s="678"/>
      <c r="B17" s="689"/>
      <c r="C17" s="686"/>
      <c r="D17" s="791"/>
    </row>
    <row r="18" spans="1:4" ht="12.75">
      <c r="A18" s="678" t="s">
        <v>683</v>
      </c>
      <c r="B18" s="689" t="s">
        <v>657</v>
      </c>
      <c r="C18" s="686"/>
      <c r="D18" s="791"/>
    </row>
    <row r="19" spans="1:4" ht="12.75">
      <c r="A19" s="678" t="s">
        <v>16</v>
      </c>
      <c r="B19" s="688" t="s">
        <v>658</v>
      </c>
      <c r="C19" s="686">
        <v>17777434</v>
      </c>
      <c r="D19" s="791"/>
    </row>
    <row r="20" spans="1:4" ht="12.75">
      <c r="A20" s="678" t="s">
        <v>16</v>
      </c>
      <c r="B20" s="688" t="s">
        <v>659</v>
      </c>
      <c r="C20" s="686">
        <v>4410000</v>
      </c>
      <c r="D20" s="791"/>
    </row>
    <row r="21" spans="1:4" ht="12.75">
      <c r="A21" s="678" t="s">
        <v>19</v>
      </c>
      <c r="B21" s="688" t="s">
        <v>660</v>
      </c>
      <c r="C21" s="686">
        <v>793400</v>
      </c>
      <c r="D21" s="791"/>
    </row>
    <row r="22" spans="1:4" ht="12.75">
      <c r="A22" s="678" t="s">
        <v>17</v>
      </c>
      <c r="B22" s="688" t="s">
        <v>661</v>
      </c>
      <c r="C22" s="686">
        <v>4058333</v>
      </c>
      <c r="D22" s="791"/>
    </row>
    <row r="23" spans="1:4" ht="12.75">
      <c r="A23" s="678" t="s">
        <v>20</v>
      </c>
      <c r="B23" s="688" t="s">
        <v>685</v>
      </c>
      <c r="C23" s="686">
        <v>2252000</v>
      </c>
      <c r="D23" s="791"/>
    </row>
    <row r="24" spans="1:4" ht="12.75">
      <c r="A24" s="678"/>
      <c r="B24" s="689" t="s">
        <v>662</v>
      </c>
      <c r="C24" s="690">
        <f>C19+C20+C21+C22+C23</f>
        <v>29291167</v>
      </c>
      <c r="D24" s="791"/>
    </row>
    <row r="25" spans="1:4" ht="12.75">
      <c r="A25" s="678"/>
      <c r="B25" s="689"/>
      <c r="C25" s="686"/>
      <c r="D25" s="791"/>
    </row>
    <row r="26" spans="1:4" ht="12.75">
      <c r="A26" s="678" t="s">
        <v>686</v>
      </c>
      <c r="B26" s="689" t="s">
        <v>663</v>
      </c>
      <c r="C26" s="686"/>
      <c r="D26" s="791"/>
    </row>
    <row r="27" spans="1:4" ht="12.75">
      <c r="A27" s="678" t="s">
        <v>17</v>
      </c>
      <c r="B27" s="688" t="s">
        <v>664</v>
      </c>
      <c r="C27" s="686">
        <v>9898118</v>
      </c>
      <c r="D27" s="791"/>
    </row>
    <row r="28" spans="1:4" ht="12.75">
      <c r="A28" s="678" t="s">
        <v>688</v>
      </c>
      <c r="B28" s="688" t="s">
        <v>687</v>
      </c>
      <c r="C28" s="686">
        <v>3400000</v>
      </c>
      <c r="D28" s="791"/>
    </row>
    <row r="29" spans="1:4" ht="12.75">
      <c r="A29" s="678" t="s">
        <v>689</v>
      </c>
      <c r="B29" s="688" t="s">
        <v>665</v>
      </c>
      <c r="C29" s="686">
        <v>3875200</v>
      </c>
      <c r="D29" s="791"/>
    </row>
    <row r="30" spans="1:4" ht="12.75">
      <c r="A30" s="678" t="s">
        <v>690</v>
      </c>
      <c r="B30" s="688" t="s">
        <v>666</v>
      </c>
      <c r="C30" s="686">
        <v>1115000</v>
      </c>
      <c r="D30" s="791"/>
    </row>
    <row r="31" spans="1:4" ht="12.75">
      <c r="A31" s="678" t="s">
        <v>691</v>
      </c>
      <c r="B31" s="688" t="s">
        <v>667</v>
      </c>
      <c r="C31" s="686">
        <v>10944000</v>
      </c>
      <c r="D31" s="791"/>
    </row>
    <row r="32" spans="1:4" ht="12.75">
      <c r="A32" s="678" t="s">
        <v>692</v>
      </c>
      <c r="B32" s="688" t="s">
        <v>668</v>
      </c>
      <c r="C32" s="686">
        <v>9744084</v>
      </c>
      <c r="D32" s="791"/>
    </row>
    <row r="33" spans="1:4" ht="12.75">
      <c r="A33" s="678" t="s">
        <v>693</v>
      </c>
      <c r="B33" s="688" t="s">
        <v>669</v>
      </c>
      <c r="C33" s="686">
        <v>281580</v>
      </c>
      <c r="D33" s="791"/>
    </row>
    <row r="34" spans="1:4" ht="12.75">
      <c r="A34" s="678"/>
      <c r="B34" s="689" t="s">
        <v>670</v>
      </c>
      <c r="C34" s="690">
        <f>C27+C28+C29+C30+C31+C33+C32</f>
        <v>39257982</v>
      </c>
      <c r="D34" s="791"/>
    </row>
    <row r="35" spans="1:4" ht="12.75">
      <c r="A35" s="678"/>
      <c r="B35" s="689"/>
      <c r="C35" s="690"/>
      <c r="D35" s="791"/>
    </row>
    <row r="36" spans="1:4" ht="12.75">
      <c r="A36" s="678" t="s">
        <v>694</v>
      </c>
      <c r="B36" s="689" t="s">
        <v>671</v>
      </c>
      <c r="C36" s="686"/>
      <c r="D36" s="791"/>
    </row>
    <row r="37" spans="1:4" ht="12.75">
      <c r="A37" s="678" t="s">
        <v>16</v>
      </c>
      <c r="B37" s="691" t="s">
        <v>672</v>
      </c>
      <c r="C37" s="686">
        <v>2052160</v>
      </c>
      <c r="D37" s="791"/>
    </row>
    <row r="38" spans="1:4" ht="13.5" thickBot="1">
      <c r="A38" s="679"/>
      <c r="B38" s="692" t="s">
        <v>673</v>
      </c>
      <c r="C38" s="690">
        <f>C37</f>
        <v>2052160</v>
      </c>
      <c r="D38" s="791"/>
    </row>
    <row r="39" spans="1:4" s="50" customFormat="1" ht="19.5" customHeight="1" thickBot="1">
      <c r="A39" s="680"/>
      <c r="B39" s="34" t="s">
        <v>51</v>
      </c>
      <c r="C39" s="49">
        <f>C16+C24+C34++C38</f>
        <v>135728259</v>
      </c>
      <c r="D39" s="791"/>
    </row>
    <row r="40" spans="1:3" ht="12.75">
      <c r="A40" s="792" t="s">
        <v>633</v>
      </c>
      <c r="B40" s="792"/>
      <c r="C40" s="46">
        <v>4</v>
      </c>
    </row>
  </sheetData>
  <sheetProtection/>
  <mergeCells count="3">
    <mergeCell ref="B1:C1"/>
    <mergeCell ref="D1:D39"/>
    <mergeCell ref="A40:B40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="120" zoomScaleNormal="120" workbookViewId="0" topLeftCell="A1">
      <selection activeCell="C39" sqref="C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5.75">
      <c r="A2" s="623" t="s">
        <v>142</v>
      </c>
    </row>
    <row r="4" spans="1:2" ht="12.75">
      <c r="A4" s="134"/>
      <c r="B4" s="134"/>
    </row>
    <row r="5" spans="1:2" s="145" customFormat="1" ht="15.75">
      <c r="A5" s="86" t="s">
        <v>559</v>
      </c>
      <c r="B5" s="144"/>
    </row>
    <row r="6" spans="1:2" ht="12.75">
      <c r="A6" s="134"/>
      <c r="B6" s="134"/>
    </row>
    <row r="7" spans="1:2" ht="12.75">
      <c r="A7" s="134" t="s">
        <v>525</v>
      </c>
      <c r="B7" s="134" t="s">
        <v>470</v>
      </c>
    </row>
    <row r="8" spans="1:2" ht="12.75">
      <c r="A8" s="134" t="s">
        <v>526</v>
      </c>
      <c r="B8" s="134" t="s">
        <v>471</v>
      </c>
    </row>
    <row r="9" spans="1:2" ht="12.75">
      <c r="A9" s="134" t="s">
        <v>527</v>
      </c>
      <c r="B9" s="134" t="s">
        <v>472</v>
      </c>
    </row>
    <row r="10" spans="1:2" ht="12.75">
      <c r="A10" s="134"/>
      <c r="B10" s="134"/>
    </row>
    <row r="11" spans="1:2" ht="12.75">
      <c r="A11" s="134"/>
      <c r="B11" s="134"/>
    </row>
    <row r="12" spans="1:2" s="145" customFormat="1" ht="15.75">
      <c r="A12" s="86" t="str">
        <f>+CONCATENATE(LEFT(A5,4),". évi előirányzat KIADÁSOK")</f>
        <v>2019. évi előirányzat KIADÁSOK</v>
      </c>
      <c r="B12" s="144"/>
    </row>
    <row r="13" spans="1:2" ht="12.75">
      <c r="A13" s="134"/>
      <c r="B13" s="134"/>
    </row>
    <row r="14" spans="1:2" ht="12.75">
      <c r="A14" s="134" t="s">
        <v>528</v>
      </c>
      <c r="B14" s="134" t="s">
        <v>473</v>
      </c>
    </row>
    <row r="15" spans="1:2" ht="12.75">
      <c r="A15" s="134" t="s">
        <v>529</v>
      </c>
      <c r="B15" s="134" t="s">
        <v>474</v>
      </c>
    </row>
    <row r="16" spans="1:2" ht="12.75">
      <c r="A16" s="134" t="s">
        <v>530</v>
      </c>
      <c r="B16" s="134" t="s">
        <v>475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="120" zoomScaleNormal="120" workbookViewId="0" topLeftCell="A12">
      <selection activeCell="A39" sqref="A39:B3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3:4" ht="15">
      <c r="C1" s="643"/>
      <c r="D1" s="652" t="str">
        <f>CONCATENATE("6. tájékoztató tábla ",ALAPADATOK!A7," ",ALAPADATOK!B7," ",ALAPADATOK!C7," ",ALAPADATOK!D7," ",ALAPADATOK!E7," ",ALAPADATOK!F7," ",ALAPADATOK!G7," ",ALAPADATOK!H7)</f>
        <v>6. tájékoztató tábla a 3 / 2019. ( II.15. ) önkormányzati rendelethez</v>
      </c>
    </row>
    <row r="2" spans="1:4" ht="45" customHeight="1">
      <c r="A2" s="796" t="str">
        <f>+CONCATENATE("K I M U T A T Á S",CHAR(10),"a ",LEFT(KV_ÖSSZEFÜGGÉSEK!A5,4),". évben céljelleggel juttatott támogatásokról")</f>
        <v>K I M U T A T Á S
a 2019. évben céljelleggel juttatott támogatásokról</v>
      </c>
      <c r="B2" s="796"/>
      <c r="C2" s="796"/>
      <c r="D2" s="796"/>
    </row>
    <row r="3" spans="1:4" ht="17.25" customHeight="1">
      <c r="A3" s="371"/>
      <c r="B3" s="371"/>
      <c r="C3" s="371"/>
      <c r="D3" s="371"/>
    </row>
    <row r="4" spans="1:4" ht="13.5" thickBot="1">
      <c r="A4" s="201"/>
      <c r="B4" s="201"/>
      <c r="C4" s="793" t="str">
        <f>'KV_4.sz.tájékoztató_t.'!O3</f>
        <v>Forintban</v>
      </c>
      <c r="D4" s="793"/>
    </row>
    <row r="5" spans="1:4" ht="42.75" customHeight="1" thickBot="1">
      <c r="A5" s="373" t="s">
        <v>67</v>
      </c>
      <c r="B5" s="374" t="s">
        <v>118</v>
      </c>
      <c r="C5" s="374" t="s">
        <v>119</v>
      </c>
      <c r="D5" s="375" t="s">
        <v>12</v>
      </c>
    </row>
    <row r="6" spans="1:4" ht="15.75" customHeight="1">
      <c r="A6" s="202" t="s">
        <v>16</v>
      </c>
      <c r="B6" s="693" t="s">
        <v>695</v>
      </c>
      <c r="C6" s="29"/>
      <c r="D6" s="542"/>
    </row>
    <row r="7" spans="1:4" ht="15.75" customHeight="1">
      <c r="A7" s="203" t="s">
        <v>17</v>
      </c>
      <c r="B7" s="30" t="s">
        <v>696</v>
      </c>
      <c r="C7" s="30" t="s">
        <v>697</v>
      </c>
      <c r="D7" s="543">
        <v>279840</v>
      </c>
    </row>
    <row r="8" spans="1:4" ht="15.75" customHeight="1">
      <c r="A8" s="203" t="s">
        <v>18</v>
      </c>
      <c r="B8" s="30" t="s">
        <v>698</v>
      </c>
      <c r="C8" s="30" t="s">
        <v>697</v>
      </c>
      <c r="D8" s="543">
        <v>339200</v>
      </c>
    </row>
    <row r="9" spans="1:4" ht="15.75" customHeight="1">
      <c r="A9" s="203" t="s">
        <v>19</v>
      </c>
      <c r="B9" s="30" t="s">
        <v>699</v>
      </c>
      <c r="C9" s="694" t="s">
        <v>700</v>
      </c>
      <c r="D9" s="543">
        <v>1294280</v>
      </c>
    </row>
    <row r="10" spans="1:4" ht="15.75" customHeight="1">
      <c r="A10" s="203" t="s">
        <v>21</v>
      </c>
      <c r="B10" s="30" t="s">
        <v>701</v>
      </c>
      <c r="C10" s="30" t="s">
        <v>702</v>
      </c>
      <c r="D10" s="543">
        <v>350000</v>
      </c>
    </row>
    <row r="11" spans="1:4" ht="15.75" customHeight="1">
      <c r="A11" s="203" t="s">
        <v>22</v>
      </c>
      <c r="B11" s="695" t="s">
        <v>703</v>
      </c>
      <c r="C11" s="695"/>
      <c r="D11" s="696">
        <f>D7+D8+D9+D10</f>
        <v>2263320</v>
      </c>
    </row>
    <row r="12" spans="1:4" ht="15.75" customHeight="1">
      <c r="A12" s="203" t="s">
        <v>23</v>
      </c>
      <c r="B12" s="30"/>
      <c r="C12" s="30"/>
      <c r="D12" s="543"/>
    </row>
    <row r="13" spans="1:4" ht="15.75" customHeight="1">
      <c r="A13" s="203" t="s">
        <v>24</v>
      </c>
      <c r="B13" s="30"/>
      <c r="C13" s="30"/>
      <c r="D13" s="543"/>
    </row>
    <row r="14" spans="1:4" ht="15.75" customHeight="1">
      <c r="A14" s="203" t="s">
        <v>25</v>
      </c>
      <c r="B14" s="695" t="s">
        <v>704</v>
      </c>
      <c r="C14" s="695"/>
      <c r="D14" s="543"/>
    </row>
    <row r="15" spans="1:4" ht="15.75" customHeight="1">
      <c r="A15" s="203" t="s">
        <v>26</v>
      </c>
      <c r="B15" s="30" t="s">
        <v>705</v>
      </c>
      <c r="C15" s="30" t="s">
        <v>697</v>
      </c>
      <c r="D15" s="543">
        <v>700000</v>
      </c>
    </row>
    <row r="16" spans="1:4" ht="15.75" customHeight="1">
      <c r="A16" s="203" t="s">
        <v>27</v>
      </c>
      <c r="B16" s="30" t="s">
        <v>706</v>
      </c>
      <c r="C16" s="30" t="s">
        <v>697</v>
      </c>
      <c r="D16" s="543">
        <v>100000</v>
      </c>
    </row>
    <row r="17" spans="1:4" ht="15.75" customHeight="1">
      <c r="A17" s="203" t="s">
        <v>28</v>
      </c>
      <c r="B17" s="30" t="s">
        <v>707</v>
      </c>
      <c r="C17" s="30" t="s">
        <v>697</v>
      </c>
      <c r="D17" s="543">
        <v>200000</v>
      </c>
    </row>
    <row r="18" spans="1:4" ht="15.75" customHeight="1">
      <c r="A18" s="203" t="s">
        <v>29</v>
      </c>
      <c r="B18" s="30" t="s">
        <v>708</v>
      </c>
      <c r="C18" s="30" t="s">
        <v>697</v>
      </c>
      <c r="D18" s="543">
        <v>700000</v>
      </c>
    </row>
    <row r="19" spans="1:4" ht="15.75" customHeight="1">
      <c r="A19" s="203" t="s">
        <v>30</v>
      </c>
      <c r="B19" s="30" t="s">
        <v>709</v>
      </c>
      <c r="C19" s="30" t="s">
        <v>697</v>
      </c>
      <c r="D19" s="543">
        <v>200000</v>
      </c>
    </row>
    <row r="20" spans="1:4" ht="15.75" customHeight="1">
      <c r="A20" s="203" t="s">
        <v>31</v>
      </c>
      <c r="B20" s="30" t="s">
        <v>710</v>
      </c>
      <c r="C20" s="30" t="s">
        <v>697</v>
      </c>
      <c r="D20" s="543">
        <v>100000</v>
      </c>
    </row>
    <row r="21" spans="1:4" ht="15.75" customHeight="1">
      <c r="A21" s="203" t="s">
        <v>32</v>
      </c>
      <c r="B21" s="30" t="s">
        <v>711</v>
      </c>
      <c r="C21" s="30" t="s">
        <v>697</v>
      </c>
      <c r="D21" s="543">
        <v>400000</v>
      </c>
    </row>
    <row r="22" spans="1:4" ht="15.75" customHeight="1">
      <c r="A22" s="203" t="s">
        <v>33</v>
      </c>
      <c r="B22" s="30" t="s">
        <v>712</v>
      </c>
      <c r="C22" s="30" t="s">
        <v>713</v>
      </c>
      <c r="D22" s="543">
        <v>121200</v>
      </c>
    </row>
    <row r="23" spans="1:4" ht="15.75" customHeight="1">
      <c r="A23" s="203" t="s">
        <v>34</v>
      </c>
      <c r="B23" s="30" t="s">
        <v>714</v>
      </c>
      <c r="C23" s="30" t="s">
        <v>715</v>
      </c>
      <c r="D23" s="543">
        <v>5056800</v>
      </c>
    </row>
    <row r="24" spans="1:4" ht="15.75" customHeight="1">
      <c r="A24" s="203" t="s">
        <v>35</v>
      </c>
      <c r="B24" s="695" t="s">
        <v>716</v>
      </c>
      <c r="C24" s="30"/>
      <c r="D24" s="696">
        <f>D15+D16+D17+D18+D19+D20+D21+D22+D23</f>
        <v>7578000</v>
      </c>
    </row>
    <row r="25" spans="1:4" ht="15.75" customHeight="1">
      <c r="A25" s="203" t="s">
        <v>36</v>
      </c>
      <c r="B25" s="30"/>
      <c r="C25" s="30"/>
      <c r="D25" s="543"/>
    </row>
    <row r="26" spans="1:4" ht="15.75" customHeight="1">
      <c r="A26" s="203" t="s">
        <v>37</v>
      </c>
      <c r="B26" s="30"/>
      <c r="C26" s="30"/>
      <c r="D26" s="543"/>
    </row>
    <row r="27" spans="1:4" ht="15.75" customHeight="1">
      <c r="A27" s="203" t="s">
        <v>38</v>
      </c>
      <c r="B27" s="30"/>
      <c r="C27" s="30"/>
      <c r="D27" s="543"/>
    </row>
    <row r="28" spans="1:4" ht="15.75" customHeight="1">
      <c r="A28" s="203" t="s">
        <v>39</v>
      </c>
      <c r="B28" s="30"/>
      <c r="C28" s="30"/>
      <c r="D28" s="543"/>
    </row>
    <row r="29" spans="1:4" ht="15.75" customHeight="1">
      <c r="A29" s="203" t="s">
        <v>40</v>
      </c>
      <c r="B29" s="30"/>
      <c r="C29" s="30"/>
      <c r="D29" s="543"/>
    </row>
    <row r="30" spans="1:4" ht="15.75" customHeight="1">
      <c r="A30" s="203" t="s">
        <v>41</v>
      </c>
      <c r="B30" s="30"/>
      <c r="C30" s="30"/>
      <c r="D30" s="543"/>
    </row>
    <row r="31" spans="1:4" ht="15.75" customHeight="1">
      <c r="A31" s="203" t="s">
        <v>42</v>
      </c>
      <c r="B31" s="30"/>
      <c r="C31" s="30"/>
      <c r="D31" s="543"/>
    </row>
    <row r="32" spans="1:4" ht="15.75" customHeight="1">
      <c r="A32" s="203" t="s">
        <v>43</v>
      </c>
      <c r="B32" s="30"/>
      <c r="C32" s="30"/>
      <c r="D32" s="543"/>
    </row>
    <row r="33" spans="1:4" ht="15.75" customHeight="1">
      <c r="A33" s="203" t="s">
        <v>44</v>
      </c>
      <c r="B33" s="30"/>
      <c r="C33" s="30"/>
      <c r="D33" s="543"/>
    </row>
    <row r="34" spans="1:4" ht="15.75" customHeight="1">
      <c r="A34" s="203" t="s">
        <v>120</v>
      </c>
      <c r="B34" s="30"/>
      <c r="C34" s="30"/>
      <c r="D34" s="544"/>
    </row>
    <row r="35" spans="1:4" ht="15.75" customHeight="1">
      <c r="A35" s="203" t="s">
        <v>121</v>
      </c>
      <c r="B35" s="30"/>
      <c r="C35" s="30"/>
      <c r="D35" s="544"/>
    </row>
    <row r="36" spans="1:4" ht="15.75" customHeight="1">
      <c r="A36" s="203" t="s">
        <v>122</v>
      </c>
      <c r="B36" s="30"/>
      <c r="C36" s="30"/>
      <c r="D36" s="544"/>
    </row>
    <row r="37" spans="1:4" ht="15.75" customHeight="1" thickBot="1">
      <c r="A37" s="204" t="s">
        <v>123</v>
      </c>
      <c r="B37" s="31"/>
      <c r="C37" s="31"/>
      <c r="D37" s="545"/>
    </row>
    <row r="38" spans="1:4" ht="15.75" customHeight="1" thickBot="1">
      <c r="A38" s="794" t="s">
        <v>717</v>
      </c>
      <c r="B38" s="795"/>
      <c r="C38" s="205"/>
      <c r="D38" s="546">
        <f>D11+D24</f>
        <v>9841320</v>
      </c>
    </row>
    <row r="39" ht="12.75">
      <c r="A39" t="s">
        <v>186</v>
      </c>
    </row>
  </sheetData>
  <sheetProtection/>
  <mergeCells count="3">
    <mergeCell ref="C4:D4"/>
    <mergeCell ref="A38:B38"/>
    <mergeCell ref="A2:D2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51"/>
  <sheetViews>
    <sheetView zoomScale="120" zoomScaleNormal="120" zoomScaleSheetLayoutView="100" workbookViewId="0" topLeftCell="A1">
      <selection activeCell="D35" sqref="D35"/>
    </sheetView>
  </sheetViews>
  <sheetFormatPr defaultColWidth="9.00390625" defaultRowHeight="12.75"/>
  <cols>
    <col min="1" max="1" width="9.00390625" style="377" customWidth="1"/>
    <col min="2" max="2" width="66.375" style="377" bestFit="1" customWidth="1"/>
    <col min="3" max="3" width="15.50390625" style="378" customWidth="1"/>
    <col min="4" max="5" width="15.50390625" style="377" customWidth="1"/>
    <col min="6" max="6" width="9.00390625" style="408" customWidth="1"/>
    <col min="7" max="16384" width="9.375" style="408" customWidth="1"/>
  </cols>
  <sheetData>
    <row r="1" spans="3:5" ht="15.75">
      <c r="C1" s="646"/>
      <c r="D1" s="643"/>
      <c r="E1" s="652" t="str">
        <f>CONCATENATE("7. tájékoztató tábla ",ALAPADATOK!A7," ",ALAPADATOK!B7," ",ALAPADATOK!C7," ",ALAPADATOK!D7," ",ALAPADATOK!E7," ",ALAPADATOK!F7," ",ALAPADATOK!G7," ",ALAPADATOK!H7)</f>
        <v>7. tájékoztató tábla a 3 / 2019. ( II.15. ) önkormányzati rendelethez</v>
      </c>
    </row>
    <row r="2" spans="1:5" ht="15.75">
      <c r="A2" s="797" t="str">
        <f>CONCATENATE(ALAPADATOK!A3)</f>
        <v>MURAKERESZTÚR KÖZSÉG ÖNKORMÁNYZATA</v>
      </c>
      <c r="B2" s="798"/>
      <c r="C2" s="798"/>
      <c r="D2" s="798"/>
      <c r="E2" s="798"/>
    </row>
    <row r="3" spans="1:5" ht="15.75">
      <c r="A3" s="771" t="s">
        <v>571</v>
      </c>
      <c r="B3" s="799"/>
      <c r="C3" s="799"/>
      <c r="D3" s="799"/>
      <c r="E3" s="799"/>
    </row>
    <row r="4" spans="1:5" ht="15.75" customHeight="1">
      <c r="A4" s="739" t="s">
        <v>570</v>
      </c>
      <c r="B4" s="739"/>
      <c r="C4" s="739"/>
      <c r="D4" s="739"/>
      <c r="E4" s="739"/>
    </row>
    <row r="5" spans="1:5" ht="15.75" customHeight="1" thickBot="1">
      <c r="A5" s="738" t="s">
        <v>143</v>
      </c>
      <c r="B5" s="738"/>
      <c r="D5" s="138"/>
      <c r="E5" s="303" t="s">
        <v>632</v>
      </c>
    </row>
    <row r="6" spans="1:5" ht="37.5" customHeight="1" thickBot="1">
      <c r="A6" s="23" t="s">
        <v>67</v>
      </c>
      <c r="B6" s="24" t="s">
        <v>15</v>
      </c>
      <c r="C6" s="24" t="str">
        <f>+CONCATENATE(LEFT(KV_ÖSSZEFÜGGÉSEK!A5,4)+1,". évi")</f>
        <v>2020. évi</v>
      </c>
      <c r="D6" s="401" t="str">
        <f>+CONCATENATE(LEFT(KV_ÖSSZEFÜGGÉSEK!A5,4)+2,". évi")</f>
        <v>2021. évi</v>
      </c>
      <c r="E6" s="156" t="str">
        <f>+CONCATENATE(LEFT(KV_ÖSSZEFÜGGÉSEK!A5,4)+3,". évi")</f>
        <v>2022. évi</v>
      </c>
    </row>
    <row r="7" spans="1:5" s="409" customFormat="1" ht="12" customHeight="1" thickBot="1">
      <c r="A7" s="32" t="s">
        <v>476</v>
      </c>
      <c r="B7" s="33" t="s">
        <v>477</v>
      </c>
      <c r="C7" s="33" t="s">
        <v>478</v>
      </c>
      <c r="D7" s="33" t="s">
        <v>480</v>
      </c>
      <c r="E7" s="443" t="s">
        <v>479</v>
      </c>
    </row>
    <row r="8" spans="1:5" s="410" customFormat="1" ht="12" customHeight="1" thickBot="1">
      <c r="A8" s="20" t="s">
        <v>16</v>
      </c>
      <c r="B8" s="21" t="s">
        <v>512</v>
      </c>
      <c r="C8" s="460">
        <v>145500000</v>
      </c>
      <c r="D8" s="460">
        <v>146000000</v>
      </c>
      <c r="E8" s="461">
        <v>146300000</v>
      </c>
    </row>
    <row r="9" spans="1:5" s="410" customFormat="1" ht="12" customHeight="1" thickBot="1">
      <c r="A9" s="20" t="s">
        <v>17</v>
      </c>
      <c r="B9" s="288" t="s">
        <v>359</v>
      </c>
      <c r="C9" s="460">
        <v>25000000</v>
      </c>
      <c r="D9" s="460">
        <v>25500000</v>
      </c>
      <c r="E9" s="461">
        <v>26000000</v>
      </c>
    </row>
    <row r="10" spans="1:5" s="410" customFormat="1" ht="12" customHeight="1" thickBot="1">
      <c r="A10" s="20" t="s">
        <v>18</v>
      </c>
      <c r="B10" s="21" t="s">
        <v>366</v>
      </c>
      <c r="C10" s="460"/>
      <c r="D10" s="460"/>
      <c r="E10" s="461"/>
    </row>
    <row r="11" spans="1:5" s="410" customFormat="1" ht="12" customHeight="1" thickBot="1">
      <c r="A11" s="20" t="s">
        <v>157</v>
      </c>
      <c r="B11" s="21" t="s">
        <v>251</v>
      </c>
      <c r="C11" s="400">
        <f>SUM(C12:C18)</f>
        <v>37600000</v>
      </c>
      <c r="D11" s="400">
        <f>SUM(D12:D18)</f>
        <v>37900000</v>
      </c>
      <c r="E11" s="442">
        <f>SUM(E12:E18)</f>
        <v>38400000</v>
      </c>
    </row>
    <row r="12" spans="1:5" s="410" customFormat="1" ht="12" customHeight="1">
      <c r="A12" s="15" t="s">
        <v>252</v>
      </c>
      <c r="B12" s="411" t="s">
        <v>536</v>
      </c>
      <c r="C12" s="395"/>
      <c r="D12" s="395"/>
      <c r="E12" s="262"/>
    </row>
    <row r="13" spans="1:5" s="410" customFormat="1" ht="12" customHeight="1">
      <c r="A13" s="14" t="s">
        <v>253</v>
      </c>
      <c r="B13" s="412" t="s">
        <v>639</v>
      </c>
      <c r="C13" s="394">
        <v>8200000</v>
      </c>
      <c r="D13" s="394">
        <v>8500000</v>
      </c>
      <c r="E13" s="261">
        <v>8500000</v>
      </c>
    </row>
    <row r="14" spans="1:5" s="410" customFormat="1" ht="12" customHeight="1">
      <c r="A14" s="14" t="s">
        <v>254</v>
      </c>
      <c r="B14" s="412" t="s">
        <v>538</v>
      </c>
      <c r="C14" s="394">
        <v>25000000</v>
      </c>
      <c r="D14" s="394">
        <v>25000000</v>
      </c>
      <c r="E14" s="261">
        <v>25500000</v>
      </c>
    </row>
    <row r="15" spans="1:5" s="410" customFormat="1" ht="12" customHeight="1">
      <c r="A15" s="14" t="s">
        <v>255</v>
      </c>
      <c r="B15" s="412" t="s">
        <v>539</v>
      </c>
      <c r="C15" s="394"/>
      <c r="D15" s="394"/>
      <c r="E15" s="261"/>
    </row>
    <row r="16" spans="1:5" s="410" customFormat="1" ht="12" customHeight="1">
      <c r="A16" s="14" t="s">
        <v>533</v>
      </c>
      <c r="B16" s="412" t="s">
        <v>256</v>
      </c>
      <c r="C16" s="394">
        <v>3900000</v>
      </c>
      <c r="D16" s="394">
        <v>3950000</v>
      </c>
      <c r="E16" s="261">
        <v>4000000</v>
      </c>
    </row>
    <row r="17" spans="1:5" s="410" customFormat="1" ht="12" customHeight="1">
      <c r="A17" s="14" t="s">
        <v>534</v>
      </c>
      <c r="B17" s="412" t="s">
        <v>257</v>
      </c>
      <c r="C17" s="394"/>
      <c r="D17" s="394"/>
      <c r="E17" s="261"/>
    </row>
    <row r="18" spans="1:5" s="410" customFormat="1" ht="12" customHeight="1" thickBot="1">
      <c r="A18" s="16" t="s">
        <v>535</v>
      </c>
      <c r="B18" s="413" t="s">
        <v>258</v>
      </c>
      <c r="C18" s="396">
        <v>500000</v>
      </c>
      <c r="D18" s="396">
        <v>450000</v>
      </c>
      <c r="E18" s="263">
        <v>400000</v>
      </c>
    </row>
    <row r="19" spans="1:5" s="410" customFormat="1" ht="12" customHeight="1" thickBot="1">
      <c r="A19" s="20" t="s">
        <v>20</v>
      </c>
      <c r="B19" s="21" t="s">
        <v>515</v>
      </c>
      <c r="C19" s="460">
        <v>47500000</v>
      </c>
      <c r="D19" s="460">
        <v>48000000</v>
      </c>
      <c r="E19" s="461">
        <v>48500000</v>
      </c>
    </row>
    <row r="20" spans="1:5" s="410" customFormat="1" ht="12" customHeight="1" thickBot="1">
      <c r="A20" s="20" t="s">
        <v>21</v>
      </c>
      <c r="B20" s="21" t="s">
        <v>8</v>
      </c>
      <c r="C20" s="460"/>
      <c r="D20" s="460"/>
      <c r="E20" s="461"/>
    </row>
    <row r="21" spans="1:5" s="410" customFormat="1" ht="12" customHeight="1" thickBot="1">
      <c r="A21" s="20" t="s">
        <v>164</v>
      </c>
      <c r="B21" s="21" t="s">
        <v>514</v>
      </c>
      <c r="C21" s="460"/>
      <c r="D21" s="460"/>
      <c r="E21" s="461"/>
    </row>
    <row r="22" spans="1:5" s="410" customFormat="1" ht="12" customHeight="1" thickBot="1">
      <c r="A22" s="20" t="s">
        <v>23</v>
      </c>
      <c r="B22" s="288" t="s">
        <v>513</v>
      </c>
      <c r="C22" s="460">
        <v>100000</v>
      </c>
      <c r="D22" s="460">
        <v>50000</v>
      </c>
      <c r="E22" s="461">
        <v>50000</v>
      </c>
    </row>
    <row r="23" spans="1:5" s="410" customFormat="1" ht="12" customHeight="1" thickBot="1">
      <c r="A23" s="20" t="s">
        <v>24</v>
      </c>
      <c r="B23" s="21" t="s">
        <v>291</v>
      </c>
      <c r="C23" s="400">
        <f>+C8+C9+C10+C11+C19+C20+C21+C22</f>
        <v>255700000</v>
      </c>
      <c r="D23" s="400">
        <f>+D8+D9+D10+D11+D19+D20+D21+D22</f>
        <v>257450000</v>
      </c>
      <c r="E23" s="299">
        <f>+E8+E9+E10+E11+E19+E20+E21+E22</f>
        <v>259250000</v>
      </c>
    </row>
    <row r="24" spans="1:5" s="410" customFormat="1" ht="12" customHeight="1" thickBot="1">
      <c r="A24" s="20" t="s">
        <v>25</v>
      </c>
      <c r="B24" s="21" t="s">
        <v>516</v>
      </c>
      <c r="C24" s="505">
        <v>15000000</v>
      </c>
      <c r="D24" s="505">
        <v>16000000</v>
      </c>
      <c r="E24" s="506">
        <v>17000000</v>
      </c>
    </row>
    <row r="25" spans="1:5" s="410" customFormat="1" ht="12" customHeight="1" thickBot="1">
      <c r="A25" s="20" t="s">
        <v>26</v>
      </c>
      <c r="B25" s="21" t="s">
        <v>517</v>
      </c>
      <c r="C25" s="400">
        <f>+C23+C24</f>
        <v>270700000</v>
      </c>
      <c r="D25" s="400">
        <f>+D23+D24</f>
        <v>273450000</v>
      </c>
      <c r="E25" s="442">
        <f>+E23+E24</f>
        <v>276250000</v>
      </c>
    </row>
    <row r="26" spans="1:5" s="410" customFormat="1" ht="12" customHeight="1">
      <c r="A26" s="365"/>
      <c r="B26" s="366"/>
      <c r="C26" s="367"/>
      <c r="D26" s="502"/>
      <c r="E26" s="503"/>
    </row>
    <row r="27" spans="1:5" s="410" customFormat="1" ht="12" customHeight="1">
      <c r="A27" s="739" t="s">
        <v>45</v>
      </c>
      <c r="B27" s="739"/>
      <c r="C27" s="739"/>
      <c r="D27" s="739"/>
      <c r="E27" s="739"/>
    </row>
    <row r="28" spans="1:5" s="410" customFormat="1" ht="12" customHeight="1" thickBot="1">
      <c r="A28" s="736" t="s">
        <v>144</v>
      </c>
      <c r="B28" s="736"/>
      <c r="C28" s="378"/>
      <c r="D28" s="138"/>
      <c r="E28" s="303" t="str">
        <f>E5</f>
        <v>Forintban</v>
      </c>
    </row>
    <row r="29" spans="1:6" s="410" customFormat="1" ht="24" customHeight="1" thickBot="1">
      <c r="A29" s="23" t="s">
        <v>14</v>
      </c>
      <c r="B29" s="24" t="s">
        <v>46</v>
      </c>
      <c r="C29" s="24" t="str">
        <f>+C6</f>
        <v>2020. évi</v>
      </c>
      <c r="D29" s="24" t="str">
        <f>+D6</f>
        <v>2021. évi</v>
      </c>
      <c r="E29" s="156" t="str">
        <f>+E6</f>
        <v>2022. évi</v>
      </c>
      <c r="F29" s="504"/>
    </row>
    <row r="30" spans="1:6" s="410" customFormat="1" ht="12" customHeight="1" thickBot="1">
      <c r="A30" s="404" t="s">
        <v>476</v>
      </c>
      <c r="B30" s="405" t="s">
        <v>477</v>
      </c>
      <c r="C30" s="405" t="s">
        <v>478</v>
      </c>
      <c r="D30" s="405" t="s">
        <v>480</v>
      </c>
      <c r="E30" s="498" t="s">
        <v>479</v>
      </c>
      <c r="F30" s="504"/>
    </row>
    <row r="31" spans="1:6" s="410" customFormat="1" ht="15" customHeight="1" thickBot="1">
      <c r="A31" s="20" t="s">
        <v>16</v>
      </c>
      <c r="B31" s="27" t="s">
        <v>518</v>
      </c>
      <c r="C31" s="460">
        <v>265000000</v>
      </c>
      <c r="D31" s="460">
        <v>267000000</v>
      </c>
      <c r="E31" s="456">
        <v>270000000</v>
      </c>
      <c r="F31" s="504"/>
    </row>
    <row r="32" spans="1:5" ht="12" customHeight="1" thickBot="1">
      <c r="A32" s="477" t="s">
        <v>17</v>
      </c>
      <c r="B32" s="499" t="s">
        <v>523</v>
      </c>
      <c r="C32" s="500">
        <f>+C33+C34+C35</f>
        <v>5700000</v>
      </c>
      <c r="D32" s="500">
        <f>+D33+D34+D35</f>
        <v>6450000</v>
      </c>
      <c r="E32" s="501">
        <f>+E33+E34+E35</f>
        <v>6250000</v>
      </c>
    </row>
    <row r="33" spans="1:5" ht="12" customHeight="1">
      <c r="A33" s="15" t="s">
        <v>102</v>
      </c>
      <c r="B33" s="8" t="s">
        <v>214</v>
      </c>
      <c r="C33" s="395">
        <v>5700000</v>
      </c>
      <c r="D33" s="395">
        <v>6450000</v>
      </c>
      <c r="E33" s="262">
        <v>6250000</v>
      </c>
    </row>
    <row r="34" spans="1:5" ht="12" customHeight="1">
      <c r="A34" s="15" t="s">
        <v>103</v>
      </c>
      <c r="B34" s="12" t="s">
        <v>171</v>
      </c>
      <c r="C34" s="394"/>
      <c r="D34" s="394"/>
      <c r="E34" s="261"/>
    </row>
    <row r="35" spans="1:5" ht="12" customHeight="1" thickBot="1">
      <c r="A35" s="15" t="s">
        <v>104</v>
      </c>
      <c r="B35" s="290" t="s">
        <v>216</v>
      </c>
      <c r="C35" s="394"/>
      <c r="D35" s="394"/>
      <c r="E35" s="261"/>
    </row>
    <row r="36" spans="1:5" ht="12" customHeight="1" thickBot="1">
      <c r="A36" s="20" t="s">
        <v>18</v>
      </c>
      <c r="B36" s="123" t="s">
        <v>431</v>
      </c>
      <c r="C36" s="393">
        <f>+C31+C32</f>
        <v>270700000</v>
      </c>
      <c r="D36" s="393">
        <f>+D31+D32</f>
        <v>273450000</v>
      </c>
      <c r="E36" s="260">
        <f>+E31+E32</f>
        <v>276250000</v>
      </c>
    </row>
    <row r="37" spans="1:6" ht="15" customHeight="1" thickBot="1">
      <c r="A37" s="20" t="s">
        <v>19</v>
      </c>
      <c r="B37" s="123" t="s">
        <v>519</v>
      </c>
      <c r="C37" s="507"/>
      <c r="D37" s="507"/>
      <c r="E37" s="508"/>
      <c r="F37" s="423"/>
    </row>
    <row r="38" spans="1:5" s="410" customFormat="1" ht="12.75" customHeight="1" thickBot="1">
      <c r="A38" s="291" t="s">
        <v>20</v>
      </c>
      <c r="B38" s="376" t="s">
        <v>520</v>
      </c>
      <c r="C38" s="497">
        <f>+C36+C37</f>
        <v>270700000</v>
      </c>
      <c r="D38" s="497">
        <f>+D36+D37</f>
        <v>273450000</v>
      </c>
      <c r="E38" s="491">
        <f>+E36+E37</f>
        <v>276250000</v>
      </c>
    </row>
    <row r="39" spans="3:5" ht="15.75">
      <c r="C39" s="658">
        <f>C25-C38</f>
        <v>0</v>
      </c>
      <c r="D39" s="658">
        <f>D25-D38</f>
        <v>0</v>
      </c>
      <c r="E39" s="658">
        <f>E25-E38</f>
        <v>0</v>
      </c>
    </row>
    <row r="40" ht="15.75">
      <c r="C40" s="377"/>
    </row>
    <row r="41" ht="15.75">
      <c r="C41" s="377"/>
    </row>
    <row r="42" ht="16.5" customHeight="1">
      <c r="C42" s="377"/>
    </row>
    <row r="43" ht="15.75">
      <c r="C43" s="377"/>
    </row>
    <row r="44" ht="15.75">
      <c r="C44" s="377"/>
    </row>
    <row r="45" spans="6:7" s="377" customFormat="1" ht="15.75">
      <c r="F45" s="408"/>
      <c r="G45" s="408"/>
    </row>
    <row r="46" spans="6:7" s="377" customFormat="1" ht="15.75">
      <c r="F46" s="408"/>
      <c r="G46" s="408"/>
    </row>
    <row r="47" spans="6:7" s="377" customFormat="1" ht="15.75">
      <c r="F47" s="408"/>
      <c r="G47" s="408"/>
    </row>
    <row r="48" spans="6:7" s="377" customFormat="1" ht="15.75">
      <c r="F48" s="408"/>
      <c r="G48" s="408"/>
    </row>
    <row r="49" spans="6:7" s="377" customFormat="1" ht="15.75">
      <c r="F49" s="408"/>
      <c r="G49" s="408"/>
    </row>
    <row r="50" spans="6:7" s="377" customFormat="1" ht="15.75">
      <c r="F50" s="408"/>
      <c r="G50" s="408"/>
    </row>
    <row r="51" spans="6:7" s="377" customFormat="1" ht="15.75">
      <c r="F51" s="408"/>
      <c r="G51" s="408"/>
    </row>
  </sheetData>
  <sheetProtection/>
  <mergeCells count="6">
    <mergeCell ref="A4:E4"/>
    <mergeCell ref="A5:B5"/>
    <mergeCell ref="A27:E27"/>
    <mergeCell ref="A28:B28"/>
    <mergeCell ref="A2:E2"/>
    <mergeCell ref="A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C98" sqref="C98:C159"/>
    </sheetView>
  </sheetViews>
  <sheetFormatPr defaultColWidth="9.00390625" defaultRowHeight="12.75"/>
  <cols>
    <col min="1" max="1" width="9.50390625" style="377" customWidth="1"/>
    <col min="2" max="2" width="99.375" style="377" customWidth="1"/>
    <col min="3" max="3" width="21.625" style="378" customWidth="1"/>
    <col min="4" max="4" width="9.00390625" style="408" customWidth="1"/>
    <col min="5" max="16384" width="9.375" style="408" customWidth="1"/>
  </cols>
  <sheetData>
    <row r="1" spans="1:3" ht="18.75" customHeight="1">
      <c r="A1" s="624"/>
      <c r="B1" s="732" t="str">
        <f>CONCATENATE("1.1. melléklet ",ALAPADATOK!A7," ",ALAPADATOK!B7," ",ALAPADATOK!C7," ",ALAPADATOK!D7," ",ALAPADATOK!E7," ",ALAPADATOK!F7," ",ALAPADATOK!G7," ",ALAPADATOK!H7)</f>
        <v>1.1. melléklet a 3 / 2019. ( II.15. ) önkormányzati rendelethez</v>
      </c>
      <c r="C1" s="733"/>
    </row>
    <row r="2" spans="1:3" ht="21.75" customHeight="1">
      <c r="A2" s="625"/>
      <c r="B2" s="626" t="str">
        <f>CONCATENATE(ALAPADATOK!A3)</f>
        <v>MURAKERESZTÚR KÖZSÉG ÖNKORMÁNYZATA</v>
      </c>
      <c r="C2" s="627"/>
    </row>
    <row r="3" spans="1:3" ht="21.75" customHeight="1">
      <c r="A3" s="627"/>
      <c r="B3" s="626" t="s">
        <v>560</v>
      </c>
      <c r="C3" s="627"/>
    </row>
    <row r="4" spans="1:3" ht="21.75" customHeight="1">
      <c r="A4" s="627"/>
      <c r="B4" s="626" t="s">
        <v>561</v>
      </c>
      <c r="C4" s="627"/>
    </row>
    <row r="5" spans="1:3" ht="21.75" customHeight="1">
      <c r="A5" s="624"/>
      <c r="B5" s="624"/>
      <c r="C5" s="628"/>
    </row>
    <row r="6" spans="1:3" ht="15" customHeight="1">
      <c r="A6" s="734" t="s">
        <v>13</v>
      </c>
      <c r="B6" s="734"/>
      <c r="C6" s="734"/>
    </row>
    <row r="7" spans="1:3" ht="15" customHeight="1" thickBot="1">
      <c r="A7" s="735" t="s">
        <v>143</v>
      </c>
      <c r="B7" s="735"/>
      <c r="C7" s="573" t="s">
        <v>545</v>
      </c>
    </row>
    <row r="8" spans="1:3" ht="24" customHeight="1" thickBot="1">
      <c r="A8" s="629" t="s">
        <v>67</v>
      </c>
      <c r="B8" s="630" t="s">
        <v>15</v>
      </c>
      <c r="C8" s="631" t="str">
        <f>+CONCATENATE(LEFT(KV_ÖSSZEFÜGGÉSEK!A5,4),". évi előirányzat")</f>
        <v>2019. évi előirányzat</v>
      </c>
    </row>
    <row r="9" spans="1:3" s="409" customFormat="1" ht="12" customHeight="1" thickBot="1">
      <c r="A9" s="557"/>
      <c r="B9" s="558" t="s">
        <v>476</v>
      </c>
      <c r="C9" s="559" t="s">
        <v>477</v>
      </c>
    </row>
    <row r="10" spans="1:3" s="410" customFormat="1" ht="12" customHeight="1" thickBot="1">
      <c r="A10" s="20" t="s">
        <v>16</v>
      </c>
      <c r="B10" s="21" t="s">
        <v>236</v>
      </c>
      <c r="C10" s="293">
        <f>+C11+C12+C13+C14+C15+C16</f>
        <v>135728259</v>
      </c>
    </row>
    <row r="11" spans="1:3" s="410" customFormat="1" ht="12" customHeight="1">
      <c r="A11" s="15" t="s">
        <v>96</v>
      </c>
      <c r="B11" s="411" t="s">
        <v>237</v>
      </c>
      <c r="C11" s="296">
        <v>65126950</v>
      </c>
    </row>
    <row r="12" spans="1:3" s="410" customFormat="1" ht="12" customHeight="1">
      <c r="A12" s="14" t="s">
        <v>97</v>
      </c>
      <c r="B12" s="412" t="s">
        <v>238</v>
      </c>
      <c r="C12" s="295">
        <v>29291167</v>
      </c>
    </row>
    <row r="13" spans="1:3" s="410" customFormat="1" ht="12" customHeight="1">
      <c r="A13" s="14" t="s">
        <v>98</v>
      </c>
      <c r="B13" s="412" t="s">
        <v>531</v>
      </c>
      <c r="C13" s="295">
        <v>39257982</v>
      </c>
    </row>
    <row r="14" spans="1:3" s="410" customFormat="1" ht="12" customHeight="1">
      <c r="A14" s="14" t="s">
        <v>99</v>
      </c>
      <c r="B14" s="412" t="s">
        <v>240</v>
      </c>
      <c r="C14" s="295">
        <v>2052160</v>
      </c>
    </row>
    <row r="15" spans="1:3" s="410" customFormat="1" ht="12" customHeight="1">
      <c r="A15" s="14" t="s">
        <v>139</v>
      </c>
      <c r="B15" s="289" t="s">
        <v>415</v>
      </c>
      <c r="C15" s="295"/>
    </row>
    <row r="16" spans="1:3" s="410" customFormat="1" ht="12" customHeight="1" thickBot="1">
      <c r="A16" s="16" t="s">
        <v>100</v>
      </c>
      <c r="B16" s="290" t="s">
        <v>416</v>
      </c>
      <c r="C16" s="295"/>
    </row>
    <row r="17" spans="1:3" s="410" customFormat="1" ht="12" customHeight="1" thickBot="1">
      <c r="A17" s="20" t="s">
        <v>17</v>
      </c>
      <c r="B17" s="288" t="s">
        <v>241</v>
      </c>
      <c r="C17" s="293">
        <f>+C18+C19+C20+C21+C22</f>
        <v>25954036</v>
      </c>
    </row>
    <row r="18" spans="1:3" s="410" customFormat="1" ht="12" customHeight="1">
      <c r="A18" s="15" t="s">
        <v>102</v>
      </c>
      <c r="B18" s="411" t="s">
        <v>242</v>
      </c>
      <c r="C18" s="296"/>
    </row>
    <row r="19" spans="1:3" s="410" customFormat="1" ht="12" customHeight="1">
      <c r="A19" s="14" t="s">
        <v>103</v>
      </c>
      <c r="B19" s="412" t="s">
        <v>243</v>
      </c>
      <c r="C19" s="295"/>
    </row>
    <row r="20" spans="1:3" s="410" customFormat="1" ht="12" customHeight="1">
      <c r="A20" s="14" t="s">
        <v>104</v>
      </c>
      <c r="B20" s="412" t="s">
        <v>406</v>
      </c>
      <c r="C20" s="295"/>
    </row>
    <row r="21" spans="1:3" s="410" customFormat="1" ht="12" customHeight="1">
      <c r="A21" s="14" t="s">
        <v>105</v>
      </c>
      <c r="B21" s="412" t="s">
        <v>407</v>
      </c>
      <c r="C21" s="295"/>
    </row>
    <row r="22" spans="1:3" s="410" customFormat="1" ht="12" customHeight="1">
      <c r="A22" s="14" t="s">
        <v>106</v>
      </c>
      <c r="B22" s="412" t="s">
        <v>554</v>
      </c>
      <c r="C22" s="295">
        <v>25954036</v>
      </c>
    </row>
    <row r="23" spans="1:3" s="410" customFormat="1" ht="12" customHeight="1" thickBot="1">
      <c r="A23" s="16" t="s">
        <v>115</v>
      </c>
      <c r="B23" s="290" t="s">
        <v>245</v>
      </c>
      <c r="C23" s="297"/>
    </row>
    <row r="24" spans="1:3" s="410" customFormat="1" ht="12" customHeight="1" thickBot="1">
      <c r="A24" s="20" t="s">
        <v>18</v>
      </c>
      <c r="B24" s="21" t="s">
        <v>246</v>
      </c>
      <c r="C24" s="293">
        <f>+C25+C26+C27+C28+C29</f>
        <v>179629826</v>
      </c>
    </row>
    <row r="25" spans="1:3" s="410" customFormat="1" ht="12" customHeight="1">
      <c r="A25" s="15" t="s">
        <v>85</v>
      </c>
      <c r="B25" s="411" t="s">
        <v>247</v>
      </c>
      <c r="C25" s="296"/>
    </row>
    <row r="26" spans="1:3" s="410" customFormat="1" ht="12" customHeight="1">
      <c r="A26" s="14" t="s">
        <v>86</v>
      </c>
      <c r="B26" s="412" t="s">
        <v>248</v>
      </c>
      <c r="C26" s="295"/>
    </row>
    <row r="27" spans="1:3" s="410" customFormat="1" ht="12" customHeight="1">
      <c r="A27" s="14" t="s">
        <v>87</v>
      </c>
      <c r="B27" s="412" t="s">
        <v>408</v>
      </c>
      <c r="C27" s="295"/>
    </row>
    <row r="28" spans="1:3" s="410" customFormat="1" ht="12" customHeight="1">
      <c r="A28" s="14" t="s">
        <v>88</v>
      </c>
      <c r="B28" s="412" t="s">
        <v>409</v>
      </c>
      <c r="C28" s="295"/>
    </row>
    <row r="29" spans="1:3" s="410" customFormat="1" ht="12" customHeight="1">
      <c r="A29" s="14" t="s">
        <v>155</v>
      </c>
      <c r="B29" s="412" t="s">
        <v>249</v>
      </c>
      <c r="C29" s="295">
        <v>179629826</v>
      </c>
    </row>
    <row r="30" spans="1:3" s="549" customFormat="1" ht="12" customHeight="1" thickBot="1">
      <c r="A30" s="560" t="s">
        <v>156</v>
      </c>
      <c r="B30" s="547" t="s">
        <v>549</v>
      </c>
      <c r="C30" s="548">
        <v>179629826</v>
      </c>
    </row>
    <row r="31" spans="1:3" s="410" customFormat="1" ht="12" customHeight="1" thickBot="1">
      <c r="A31" s="20" t="s">
        <v>157</v>
      </c>
      <c r="B31" s="21" t="s">
        <v>532</v>
      </c>
      <c r="C31" s="299">
        <f>SUM(C32:C38)</f>
        <v>37470000</v>
      </c>
    </row>
    <row r="32" spans="1:3" s="410" customFormat="1" ht="12" customHeight="1">
      <c r="A32" s="15" t="s">
        <v>252</v>
      </c>
      <c r="B32" s="411" t="s">
        <v>536</v>
      </c>
      <c r="C32" s="296"/>
    </row>
    <row r="33" spans="1:3" s="410" customFormat="1" ht="12" customHeight="1">
      <c r="A33" s="14" t="s">
        <v>253</v>
      </c>
      <c r="B33" s="412" t="s">
        <v>639</v>
      </c>
      <c r="C33" s="295">
        <v>8000000</v>
      </c>
    </row>
    <row r="34" spans="1:3" s="410" customFormat="1" ht="12" customHeight="1">
      <c r="A34" s="14" t="s">
        <v>254</v>
      </c>
      <c r="B34" s="412" t="s">
        <v>538</v>
      </c>
      <c r="C34" s="295">
        <v>25000000</v>
      </c>
    </row>
    <row r="35" spans="1:3" s="410" customFormat="1" ht="12" customHeight="1">
      <c r="A35" s="14" t="s">
        <v>255</v>
      </c>
      <c r="B35" s="412" t="s">
        <v>539</v>
      </c>
      <c r="C35" s="295"/>
    </row>
    <row r="36" spans="1:3" s="410" customFormat="1" ht="12" customHeight="1">
      <c r="A36" s="14" t="s">
        <v>533</v>
      </c>
      <c r="B36" s="412" t="s">
        <v>256</v>
      </c>
      <c r="C36" s="295">
        <v>3900000</v>
      </c>
    </row>
    <row r="37" spans="1:3" s="410" customFormat="1" ht="12" customHeight="1">
      <c r="A37" s="14" t="s">
        <v>534</v>
      </c>
      <c r="B37" s="412" t="s">
        <v>257</v>
      </c>
      <c r="C37" s="295"/>
    </row>
    <row r="38" spans="1:3" s="410" customFormat="1" ht="12" customHeight="1" thickBot="1">
      <c r="A38" s="16" t="s">
        <v>535</v>
      </c>
      <c r="B38" s="509" t="s">
        <v>258</v>
      </c>
      <c r="C38" s="297">
        <v>570000</v>
      </c>
    </row>
    <row r="39" spans="1:3" s="410" customFormat="1" ht="12" customHeight="1" thickBot="1">
      <c r="A39" s="20" t="s">
        <v>20</v>
      </c>
      <c r="B39" s="21" t="s">
        <v>417</v>
      </c>
      <c r="C39" s="293">
        <f>SUM(C40:C50)</f>
        <v>46810515</v>
      </c>
    </row>
    <row r="40" spans="1:3" s="410" customFormat="1" ht="12" customHeight="1">
      <c r="A40" s="15" t="s">
        <v>89</v>
      </c>
      <c r="B40" s="411" t="s">
        <v>261</v>
      </c>
      <c r="C40" s="296"/>
    </row>
    <row r="41" spans="1:3" s="410" customFormat="1" ht="12" customHeight="1">
      <c r="A41" s="14" t="s">
        <v>90</v>
      </c>
      <c r="B41" s="412" t="s">
        <v>262</v>
      </c>
      <c r="C41" s="295">
        <v>18822824</v>
      </c>
    </row>
    <row r="42" spans="1:3" s="410" customFormat="1" ht="12" customHeight="1">
      <c r="A42" s="14" t="s">
        <v>91</v>
      </c>
      <c r="B42" s="412" t="s">
        <v>263</v>
      </c>
      <c r="C42" s="295">
        <v>285000</v>
      </c>
    </row>
    <row r="43" spans="1:3" s="410" customFormat="1" ht="12" customHeight="1">
      <c r="A43" s="14" t="s">
        <v>159</v>
      </c>
      <c r="B43" s="412" t="s">
        <v>264</v>
      </c>
      <c r="C43" s="295">
        <v>2703595</v>
      </c>
    </row>
    <row r="44" spans="1:3" s="410" customFormat="1" ht="12" customHeight="1">
      <c r="A44" s="14" t="s">
        <v>160</v>
      </c>
      <c r="B44" s="412" t="s">
        <v>265</v>
      </c>
      <c r="C44" s="295">
        <v>13623520</v>
      </c>
    </row>
    <row r="45" spans="1:3" s="410" customFormat="1" ht="12" customHeight="1">
      <c r="A45" s="14" t="s">
        <v>161</v>
      </c>
      <c r="B45" s="412" t="s">
        <v>266</v>
      </c>
      <c r="C45" s="295">
        <v>8899157</v>
      </c>
    </row>
    <row r="46" spans="1:3" s="410" customFormat="1" ht="12" customHeight="1">
      <c r="A46" s="14" t="s">
        <v>162</v>
      </c>
      <c r="B46" s="412" t="s">
        <v>267</v>
      </c>
      <c r="C46" s="295"/>
    </row>
    <row r="47" spans="1:3" s="410" customFormat="1" ht="12" customHeight="1">
      <c r="A47" s="14" t="s">
        <v>163</v>
      </c>
      <c r="B47" s="412" t="s">
        <v>540</v>
      </c>
      <c r="C47" s="295"/>
    </row>
    <row r="48" spans="1:3" s="410" customFormat="1" ht="12" customHeight="1">
      <c r="A48" s="14" t="s">
        <v>259</v>
      </c>
      <c r="B48" s="412" t="s">
        <v>269</v>
      </c>
      <c r="C48" s="298"/>
    </row>
    <row r="49" spans="1:3" s="410" customFormat="1" ht="12" customHeight="1">
      <c r="A49" s="16" t="s">
        <v>260</v>
      </c>
      <c r="B49" s="413" t="s">
        <v>419</v>
      </c>
      <c r="C49" s="399"/>
    </row>
    <row r="50" spans="1:3" s="410" customFormat="1" ht="12" customHeight="1" thickBot="1">
      <c r="A50" s="16" t="s">
        <v>418</v>
      </c>
      <c r="B50" s="290" t="s">
        <v>270</v>
      </c>
      <c r="C50" s="399">
        <v>2476419</v>
      </c>
    </row>
    <row r="51" spans="1:3" s="410" customFormat="1" ht="12" customHeight="1" thickBot="1">
      <c r="A51" s="20" t="s">
        <v>21</v>
      </c>
      <c r="B51" s="21" t="s">
        <v>271</v>
      </c>
      <c r="C51" s="293">
        <f>SUM(C52:C56)</f>
        <v>0</v>
      </c>
    </row>
    <row r="52" spans="1:3" s="410" customFormat="1" ht="12" customHeight="1">
      <c r="A52" s="15" t="s">
        <v>92</v>
      </c>
      <c r="B52" s="411" t="s">
        <v>275</v>
      </c>
      <c r="C52" s="455"/>
    </row>
    <row r="53" spans="1:3" s="410" customFormat="1" ht="12" customHeight="1">
      <c r="A53" s="14" t="s">
        <v>93</v>
      </c>
      <c r="B53" s="412" t="s">
        <v>276</v>
      </c>
      <c r="C53" s="298"/>
    </row>
    <row r="54" spans="1:3" s="410" customFormat="1" ht="12" customHeight="1">
      <c r="A54" s="14" t="s">
        <v>272</v>
      </c>
      <c r="B54" s="412" t="s">
        <v>277</v>
      </c>
      <c r="C54" s="298"/>
    </row>
    <row r="55" spans="1:3" s="410" customFormat="1" ht="12" customHeight="1">
      <c r="A55" s="14" t="s">
        <v>273</v>
      </c>
      <c r="B55" s="412" t="s">
        <v>278</v>
      </c>
      <c r="C55" s="298"/>
    </row>
    <row r="56" spans="1:3" s="410" customFormat="1" ht="12" customHeight="1" thickBot="1">
      <c r="A56" s="16" t="s">
        <v>274</v>
      </c>
      <c r="B56" s="290" t="s">
        <v>279</v>
      </c>
      <c r="C56" s="399"/>
    </row>
    <row r="57" spans="1:3" s="410" customFormat="1" ht="12" customHeight="1" thickBot="1">
      <c r="A57" s="20" t="s">
        <v>164</v>
      </c>
      <c r="B57" s="21" t="s">
        <v>280</v>
      </c>
      <c r="C57" s="293">
        <f>SUM(C58:C60)</f>
        <v>1490000</v>
      </c>
    </row>
    <row r="58" spans="1:3" s="410" customFormat="1" ht="12" customHeight="1">
      <c r="A58" s="15" t="s">
        <v>94</v>
      </c>
      <c r="B58" s="411" t="s">
        <v>281</v>
      </c>
      <c r="C58" s="296"/>
    </row>
    <row r="59" spans="1:3" s="410" customFormat="1" ht="12" customHeight="1">
      <c r="A59" s="14" t="s">
        <v>95</v>
      </c>
      <c r="B59" s="412" t="s">
        <v>410</v>
      </c>
      <c r="C59" s="295"/>
    </row>
    <row r="60" spans="1:3" s="410" customFormat="1" ht="12" customHeight="1">
      <c r="A60" s="14" t="s">
        <v>284</v>
      </c>
      <c r="B60" s="412" t="s">
        <v>282</v>
      </c>
      <c r="C60" s="295">
        <v>1490000</v>
      </c>
    </row>
    <row r="61" spans="1:3" s="410" customFormat="1" ht="12" customHeight="1" thickBot="1">
      <c r="A61" s="16" t="s">
        <v>285</v>
      </c>
      <c r="B61" s="290" t="s">
        <v>283</v>
      </c>
      <c r="C61" s="297"/>
    </row>
    <row r="62" spans="1:3" s="410" customFormat="1" ht="12" customHeight="1" thickBot="1">
      <c r="A62" s="20" t="s">
        <v>23</v>
      </c>
      <c r="B62" s="288" t="s">
        <v>286</v>
      </c>
      <c r="C62" s="293">
        <f>SUM(C63:C65)</f>
        <v>100000</v>
      </c>
    </row>
    <row r="63" spans="1:3" s="410" customFormat="1" ht="12" customHeight="1">
      <c r="A63" s="15" t="s">
        <v>165</v>
      </c>
      <c r="B63" s="411" t="s">
        <v>288</v>
      </c>
      <c r="C63" s="298"/>
    </row>
    <row r="64" spans="1:3" s="410" customFormat="1" ht="12" customHeight="1">
      <c r="A64" s="14" t="s">
        <v>166</v>
      </c>
      <c r="B64" s="412" t="s">
        <v>411</v>
      </c>
      <c r="C64" s="298">
        <v>100000</v>
      </c>
    </row>
    <row r="65" spans="1:3" s="410" customFormat="1" ht="12" customHeight="1">
      <c r="A65" s="14" t="s">
        <v>215</v>
      </c>
      <c r="B65" s="412" t="s">
        <v>289</v>
      </c>
      <c r="C65" s="298"/>
    </row>
    <row r="66" spans="1:3" s="410" customFormat="1" ht="12" customHeight="1" thickBot="1">
      <c r="A66" s="16" t="s">
        <v>287</v>
      </c>
      <c r="B66" s="290" t="s">
        <v>290</v>
      </c>
      <c r="C66" s="298"/>
    </row>
    <row r="67" spans="1:3" s="410" customFormat="1" ht="12" customHeight="1" thickBot="1">
      <c r="A67" s="482" t="s">
        <v>459</v>
      </c>
      <c r="B67" s="21" t="s">
        <v>291</v>
      </c>
      <c r="C67" s="299">
        <f>+C10+C17+C24+C31+C39+C51+C57+C62</f>
        <v>427182636</v>
      </c>
    </row>
    <row r="68" spans="1:3" s="410" customFormat="1" ht="12" customHeight="1" thickBot="1">
      <c r="A68" s="458" t="s">
        <v>292</v>
      </c>
      <c r="B68" s="288" t="s">
        <v>293</v>
      </c>
      <c r="C68" s="293">
        <f>SUM(C69:C71)</f>
        <v>0</v>
      </c>
    </row>
    <row r="69" spans="1:3" s="410" customFormat="1" ht="12" customHeight="1">
      <c r="A69" s="15" t="s">
        <v>321</v>
      </c>
      <c r="B69" s="411" t="s">
        <v>294</v>
      </c>
      <c r="C69" s="298"/>
    </row>
    <row r="70" spans="1:3" s="410" customFormat="1" ht="12" customHeight="1">
      <c r="A70" s="14" t="s">
        <v>330</v>
      </c>
      <c r="B70" s="412" t="s">
        <v>295</v>
      </c>
      <c r="C70" s="298"/>
    </row>
    <row r="71" spans="1:3" s="410" customFormat="1" ht="12" customHeight="1" thickBot="1">
      <c r="A71" s="16" t="s">
        <v>331</v>
      </c>
      <c r="B71" s="476" t="s">
        <v>550</v>
      </c>
      <c r="C71" s="298"/>
    </row>
    <row r="72" spans="1:3" s="410" customFormat="1" ht="12" customHeight="1" thickBot="1">
      <c r="A72" s="458" t="s">
        <v>297</v>
      </c>
      <c r="B72" s="288" t="s">
        <v>298</v>
      </c>
      <c r="C72" s="293">
        <f>SUM(C73:C76)</f>
        <v>0</v>
      </c>
    </row>
    <row r="73" spans="1:3" s="410" customFormat="1" ht="12" customHeight="1">
      <c r="A73" s="15" t="s">
        <v>140</v>
      </c>
      <c r="B73" s="411" t="s">
        <v>299</v>
      </c>
      <c r="C73" s="298"/>
    </row>
    <row r="74" spans="1:3" s="410" customFormat="1" ht="12" customHeight="1">
      <c r="A74" s="14" t="s">
        <v>141</v>
      </c>
      <c r="B74" s="412" t="s">
        <v>551</v>
      </c>
      <c r="C74" s="298"/>
    </row>
    <row r="75" spans="1:3" s="410" customFormat="1" ht="12" customHeight="1" thickBot="1">
      <c r="A75" s="16" t="s">
        <v>322</v>
      </c>
      <c r="B75" s="413" t="s">
        <v>300</v>
      </c>
      <c r="C75" s="399"/>
    </row>
    <row r="76" spans="1:3" s="410" customFormat="1" ht="12" customHeight="1" thickBot="1">
      <c r="A76" s="562" t="s">
        <v>323</v>
      </c>
      <c r="B76" s="563" t="s">
        <v>552</v>
      </c>
      <c r="C76" s="564"/>
    </row>
    <row r="77" spans="1:3" s="410" customFormat="1" ht="12" customHeight="1" thickBot="1">
      <c r="A77" s="458" t="s">
        <v>301</v>
      </c>
      <c r="B77" s="288" t="s">
        <v>302</v>
      </c>
      <c r="C77" s="293">
        <f>SUM(C78:C79)</f>
        <v>98631819</v>
      </c>
    </row>
    <row r="78" spans="1:3" s="410" customFormat="1" ht="12" customHeight="1" thickBot="1">
      <c r="A78" s="13" t="s">
        <v>324</v>
      </c>
      <c r="B78" s="561" t="s">
        <v>303</v>
      </c>
      <c r="C78" s="399">
        <v>98631819</v>
      </c>
    </row>
    <row r="79" spans="1:3" s="410" customFormat="1" ht="12" customHeight="1" thickBot="1">
      <c r="A79" s="562" t="s">
        <v>325</v>
      </c>
      <c r="B79" s="563" t="s">
        <v>304</v>
      </c>
      <c r="C79" s="564"/>
    </row>
    <row r="80" spans="1:3" s="410" customFormat="1" ht="12" customHeight="1" thickBot="1">
      <c r="A80" s="458" t="s">
        <v>305</v>
      </c>
      <c r="B80" s="288" t="s">
        <v>306</v>
      </c>
      <c r="C80" s="293">
        <f>SUM(C81:C83)</f>
        <v>0</v>
      </c>
    </row>
    <row r="81" spans="1:3" s="410" customFormat="1" ht="12" customHeight="1">
      <c r="A81" s="15" t="s">
        <v>326</v>
      </c>
      <c r="B81" s="411" t="s">
        <v>307</v>
      </c>
      <c r="C81" s="298"/>
    </row>
    <row r="82" spans="1:3" s="410" customFormat="1" ht="12" customHeight="1">
      <c r="A82" s="14" t="s">
        <v>327</v>
      </c>
      <c r="B82" s="412" t="s">
        <v>308</v>
      </c>
      <c r="C82" s="298"/>
    </row>
    <row r="83" spans="1:3" s="410" customFormat="1" ht="12" customHeight="1" thickBot="1">
      <c r="A83" s="18" t="s">
        <v>328</v>
      </c>
      <c r="B83" s="565" t="s">
        <v>553</v>
      </c>
      <c r="C83" s="566"/>
    </row>
    <row r="84" spans="1:3" s="410" customFormat="1" ht="12" customHeight="1" thickBot="1">
      <c r="A84" s="458" t="s">
        <v>309</v>
      </c>
      <c r="B84" s="288" t="s">
        <v>329</v>
      </c>
      <c r="C84" s="293">
        <f>SUM(C85:C88)</f>
        <v>0</v>
      </c>
    </row>
    <row r="85" spans="1:3" s="410" customFormat="1" ht="12" customHeight="1">
      <c r="A85" s="415" t="s">
        <v>310</v>
      </c>
      <c r="B85" s="411" t="s">
        <v>311</v>
      </c>
      <c r="C85" s="298"/>
    </row>
    <row r="86" spans="1:3" s="410" customFormat="1" ht="12" customHeight="1">
      <c r="A86" s="416" t="s">
        <v>312</v>
      </c>
      <c r="B86" s="412" t="s">
        <v>313</v>
      </c>
      <c r="C86" s="298"/>
    </row>
    <row r="87" spans="1:3" s="410" customFormat="1" ht="12" customHeight="1">
      <c r="A87" s="416" t="s">
        <v>314</v>
      </c>
      <c r="B87" s="412" t="s">
        <v>315</v>
      </c>
      <c r="C87" s="298"/>
    </row>
    <row r="88" spans="1:3" s="410" customFormat="1" ht="12" customHeight="1" thickBot="1">
      <c r="A88" s="417" t="s">
        <v>316</v>
      </c>
      <c r="B88" s="290" t="s">
        <v>317</v>
      </c>
      <c r="C88" s="298"/>
    </row>
    <row r="89" spans="1:3" s="410" customFormat="1" ht="12" customHeight="1" thickBot="1">
      <c r="A89" s="458" t="s">
        <v>318</v>
      </c>
      <c r="B89" s="288" t="s">
        <v>458</v>
      </c>
      <c r="C89" s="456"/>
    </row>
    <row r="90" spans="1:3" s="410" customFormat="1" ht="13.5" customHeight="1" thickBot="1">
      <c r="A90" s="458" t="s">
        <v>320</v>
      </c>
      <c r="B90" s="288" t="s">
        <v>319</v>
      </c>
      <c r="C90" s="456"/>
    </row>
    <row r="91" spans="1:3" s="410" customFormat="1" ht="15.75" customHeight="1" thickBot="1">
      <c r="A91" s="458" t="s">
        <v>332</v>
      </c>
      <c r="B91" s="418" t="s">
        <v>461</v>
      </c>
      <c r="C91" s="299">
        <f>+C68+C72+C77+C80+C84+C90+C89</f>
        <v>98631819</v>
      </c>
    </row>
    <row r="92" spans="1:3" s="410" customFormat="1" ht="16.5" customHeight="1" thickBot="1">
      <c r="A92" s="459" t="s">
        <v>460</v>
      </c>
      <c r="B92" s="419" t="s">
        <v>462</v>
      </c>
      <c r="C92" s="299">
        <f>+C67+C91</f>
        <v>525814455</v>
      </c>
    </row>
    <row r="93" spans="1:3" s="410" customFormat="1" ht="10.5" customHeight="1">
      <c r="A93" s="5"/>
      <c r="B93" s="6"/>
      <c r="C93" s="300"/>
    </row>
    <row r="94" spans="1:3" ht="16.5" customHeight="1">
      <c r="A94" s="739" t="s">
        <v>45</v>
      </c>
      <c r="B94" s="739"/>
      <c r="C94" s="739"/>
    </row>
    <row r="95" spans="1:3" s="420" customFormat="1" ht="16.5" customHeight="1" thickBot="1">
      <c r="A95" s="736" t="s">
        <v>144</v>
      </c>
      <c r="B95" s="736"/>
      <c r="C95" s="574" t="str">
        <f>C7</f>
        <v>Forintban!</v>
      </c>
    </row>
    <row r="96" spans="1:3" ht="37.5" customHeight="1" thickBot="1">
      <c r="A96" s="554" t="s">
        <v>67</v>
      </c>
      <c r="B96" s="555" t="s">
        <v>46</v>
      </c>
      <c r="C96" s="556" t="str">
        <f>+C8</f>
        <v>2019. évi előirányzat</v>
      </c>
    </row>
    <row r="97" spans="1:3" s="409" customFormat="1" ht="12" customHeight="1" thickBot="1">
      <c r="A97" s="554"/>
      <c r="B97" s="555" t="s">
        <v>476</v>
      </c>
      <c r="C97" s="556" t="s">
        <v>477</v>
      </c>
    </row>
    <row r="98" spans="1:3" ht="12" customHeight="1" thickBot="1">
      <c r="A98" s="22" t="s">
        <v>16</v>
      </c>
      <c r="B98" s="28" t="s">
        <v>420</v>
      </c>
      <c r="C98" s="292">
        <f>C99+C100+C101+C102+C103+C116</f>
        <v>273936964</v>
      </c>
    </row>
    <row r="99" spans="1:3" ht="12" customHeight="1">
      <c r="A99" s="17" t="s">
        <v>96</v>
      </c>
      <c r="B99" s="10" t="s">
        <v>47</v>
      </c>
      <c r="C99" s="294">
        <v>122890595</v>
      </c>
    </row>
    <row r="100" spans="1:3" ht="12" customHeight="1">
      <c r="A100" s="14" t="s">
        <v>97</v>
      </c>
      <c r="B100" s="8" t="s">
        <v>167</v>
      </c>
      <c r="C100" s="295">
        <v>23248163</v>
      </c>
    </row>
    <row r="101" spans="1:3" ht="12" customHeight="1">
      <c r="A101" s="14" t="s">
        <v>98</v>
      </c>
      <c r="B101" s="8" t="s">
        <v>132</v>
      </c>
      <c r="C101" s="297">
        <v>107333638</v>
      </c>
    </row>
    <row r="102" spans="1:3" ht="12" customHeight="1">
      <c r="A102" s="14" t="s">
        <v>99</v>
      </c>
      <c r="B102" s="11" t="s">
        <v>168</v>
      </c>
      <c r="C102" s="297">
        <v>2313000</v>
      </c>
    </row>
    <row r="103" spans="1:3" ht="12" customHeight="1">
      <c r="A103" s="14" t="s">
        <v>110</v>
      </c>
      <c r="B103" s="19" t="s">
        <v>169</v>
      </c>
      <c r="C103" s="297">
        <f>C110+C115</f>
        <v>9841320</v>
      </c>
    </row>
    <row r="104" spans="1:3" ht="12" customHeight="1">
      <c r="A104" s="14" t="s">
        <v>100</v>
      </c>
      <c r="B104" s="8" t="s">
        <v>425</v>
      </c>
      <c r="C104" s="297"/>
    </row>
    <row r="105" spans="1:3" ht="12" customHeight="1">
      <c r="A105" s="14" t="s">
        <v>101</v>
      </c>
      <c r="B105" s="142" t="s">
        <v>424</v>
      </c>
      <c r="C105" s="297"/>
    </row>
    <row r="106" spans="1:3" ht="12" customHeight="1">
      <c r="A106" s="14" t="s">
        <v>111</v>
      </c>
      <c r="B106" s="142" t="s">
        <v>423</v>
      </c>
      <c r="C106" s="297"/>
    </row>
    <row r="107" spans="1:3" ht="12" customHeight="1">
      <c r="A107" s="14" t="s">
        <v>112</v>
      </c>
      <c r="B107" s="140" t="s">
        <v>335</v>
      </c>
      <c r="C107" s="297"/>
    </row>
    <row r="108" spans="1:3" ht="12" customHeight="1">
      <c r="A108" s="14" t="s">
        <v>113</v>
      </c>
      <c r="B108" s="141" t="s">
        <v>336</v>
      </c>
      <c r="C108" s="297"/>
    </row>
    <row r="109" spans="1:3" ht="12" customHeight="1">
      <c r="A109" s="14" t="s">
        <v>114</v>
      </c>
      <c r="B109" s="141" t="s">
        <v>337</v>
      </c>
      <c r="C109" s="297"/>
    </row>
    <row r="110" spans="1:3" ht="12" customHeight="1">
      <c r="A110" s="14" t="s">
        <v>116</v>
      </c>
      <c r="B110" s="140" t="s">
        <v>338</v>
      </c>
      <c r="C110" s="297">
        <v>2263320</v>
      </c>
    </row>
    <row r="111" spans="1:3" ht="12" customHeight="1">
      <c r="A111" s="14" t="s">
        <v>170</v>
      </c>
      <c r="B111" s="140" t="s">
        <v>339</v>
      </c>
      <c r="C111" s="297"/>
    </row>
    <row r="112" spans="1:3" ht="12" customHeight="1">
      <c r="A112" s="14" t="s">
        <v>333</v>
      </c>
      <c r="B112" s="141" t="s">
        <v>340</v>
      </c>
      <c r="C112" s="297"/>
    </row>
    <row r="113" spans="1:3" ht="12" customHeight="1">
      <c r="A113" s="13" t="s">
        <v>334</v>
      </c>
      <c r="B113" s="142" t="s">
        <v>341</v>
      </c>
      <c r="C113" s="297"/>
    </row>
    <row r="114" spans="1:3" ht="12" customHeight="1">
      <c r="A114" s="14" t="s">
        <v>421</v>
      </c>
      <c r="B114" s="142" t="s">
        <v>342</v>
      </c>
      <c r="C114" s="297"/>
    </row>
    <row r="115" spans="1:3" ht="12" customHeight="1">
      <c r="A115" s="16" t="s">
        <v>422</v>
      </c>
      <c r="B115" s="142" t="s">
        <v>343</v>
      </c>
      <c r="C115" s="297">
        <v>7578000</v>
      </c>
    </row>
    <row r="116" spans="1:3" ht="12" customHeight="1">
      <c r="A116" s="14" t="s">
        <v>426</v>
      </c>
      <c r="B116" s="11" t="s">
        <v>48</v>
      </c>
      <c r="C116" s="295">
        <f>C117+C118</f>
        <v>8310248</v>
      </c>
    </row>
    <row r="117" spans="1:3" ht="12" customHeight="1">
      <c r="A117" s="14" t="s">
        <v>427</v>
      </c>
      <c r="B117" s="8" t="s">
        <v>429</v>
      </c>
      <c r="C117" s="295">
        <v>3544656</v>
      </c>
    </row>
    <row r="118" spans="1:3" ht="12" customHeight="1" thickBot="1">
      <c r="A118" s="18" t="s">
        <v>428</v>
      </c>
      <c r="B118" s="480" t="s">
        <v>430</v>
      </c>
      <c r="C118" s="301">
        <v>4765592</v>
      </c>
    </row>
    <row r="119" spans="1:3" ht="12" customHeight="1" thickBot="1">
      <c r="A119" s="477" t="s">
        <v>17</v>
      </c>
      <c r="B119" s="478" t="s">
        <v>344</v>
      </c>
      <c r="C119" s="479">
        <f>+C120+C122+C124</f>
        <v>246827722</v>
      </c>
    </row>
    <row r="120" spans="1:3" ht="12" customHeight="1">
      <c r="A120" s="15" t="s">
        <v>102</v>
      </c>
      <c r="B120" s="8" t="s">
        <v>214</v>
      </c>
      <c r="C120" s="296">
        <v>135014232</v>
      </c>
    </row>
    <row r="121" spans="1:3" ht="12" customHeight="1">
      <c r="A121" s="15" t="s">
        <v>103</v>
      </c>
      <c r="B121" s="12" t="s">
        <v>348</v>
      </c>
      <c r="C121" s="296">
        <v>127593862</v>
      </c>
    </row>
    <row r="122" spans="1:3" ht="12" customHeight="1">
      <c r="A122" s="15" t="s">
        <v>104</v>
      </c>
      <c r="B122" s="12" t="s">
        <v>171</v>
      </c>
      <c r="C122" s="295">
        <v>111407890</v>
      </c>
    </row>
    <row r="123" spans="1:3" ht="12" customHeight="1">
      <c r="A123" s="15" t="s">
        <v>105</v>
      </c>
      <c r="B123" s="12" t="s">
        <v>349</v>
      </c>
      <c r="C123" s="261">
        <v>40510079</v>
      </c>
    </row>
    <row r="124" spans="1:3" ht="12" customHeight="1">
      <c r="A124" s="15" t="s">
        <v>106</v>
      </c>
      <c r="B124" s="290" t="s">
        <v>555</v>
      </c>
      <c r="C124" s="261">
        <f>C127+C128</f>
        <v>405600</v>
      </c>
    </row>
    <row r="125" spans="1:3" ht="12" customHeight="1">
      <c r="A125" s="15" t="s">
        <v>115</v>
      </c>
      <c r="B125" s="289" t="s">
        <v>412</v>
      </c>
      <c r="C125" s="261"/>
    </row>
    <row r="126" spans="1:3" ht="12" customHeight="1">
      <c r="A126" s="15" t="s">
        <v>117</v>
      </c>
      <c r="B126" s="407" t="s">
        <v>354</v>
      </c>
      <c r="C126" s="261"/>
    </row>
    <row r="127" spans="1:3" ht="15.75">
      <c r="A127" s="15" t="s">
        <v>172</v>
      </c>
      <c r="B127" s="141" t="s">
        <v>337</v>
      </c>
      <c r="C127" s="261">
        <v>355600</v>
      </c>
    </row>
    <row r="128" spans="1:3" ht="12" customHeight="1">
      <c r="A128" s="15" t="s">
        <v>173</v>
      </c>
      <c r="B128" s="141" t="s">
        <v>353</v>
      </c>
      <c r="C128" s="261">
        <v>50000</v>
      </c>
    </row>
    <row r="129" spans="1:3" ht="12" customHeight="1">
      <c r="A129" s="15" t="s">
        <v>174</v>
      </c>
      <c r="B129" s="141" t="s">
        <v>352</v>
      </c>
      <c r="C129" s="261"/>
    </row>
    <row r="130" spans="1:3" ht="12" customHeight="1">
      <c r="A130" s="15" t="s">
        <v>345</v>
      </c>
      <c r="B130" s="141" t="s">
        <v>340</v>
      </c>
      <c r="C130" s="261"/>
    </row>
    <row r="131" spans="1:3" ht="12" customHeight="1">
      <c r="A131" s="15" t="s">
        <v>346</v>
      </c>
      <c r="B131" s="141" t="s">
        <v>351</v>
      </c>
      <c r="C131" s="261"/>
    </row>
    <row r="132" spans="1:3" ht="16.5" thickBot="1">
      <c r="A132" s="13" t="s">
        <v>347</v>
      </c>
      <c r="B132" s="141" t="s">
        <v>350</v>
      </c>
      <c r="C132" s="263"/>
    </row>
    <row r="133" spans="1:3" ht="12" customHeight="1" thickBot="1">
      <c r="A133" s="20" t="s">
        <v>18</v>
      </c>
      <c r="B133" s="123" t="s">
        <v>431</v>
      </c>
      <c r="C133" s="293">
        <f>+C98+C119</f>
        <v>520764686</v>
      </c>
    </row>
    <row r="134" spans="1:3" ht="12" customHeight="1" thickBot="1">
      <c r="A134" s="20" t="s">
        <v>19</v>
      </c>
      <c r="B134" s="123" t="s">
        <v>432</v>
      </c>
      <c r="C134" s="293">
        <f>+C135+C136+C137</f>
        <v>0</v>
      </c>
    </row>
    <row r="135" spans="1:3" ht="12" customHeight="1">
      <c r="A135" s="15" t="s">
        <v>252</v>
      </c>
      <c r="B135" s="12" t="s">
        <v>439</v>
      </c>
      <c r="C135" s="261"/>
    </row>
    <row r="136" spans="1:3" ht="12" customHeight="1">
      <c r="A136" s="15" t="s">
        <v>253</v>
      </c>
      <c r="B136" s="12" t="s">
        <v>440</v>
      </c>
      <c r="C136" s="261"/>
    </row>
    <row r="137" spans="1:3" ht="12" customHeight="1" thickBot="1">
      <c r="A137" s="13" t="s">
        <v>254</v>
      </c>
      <c r="B137" s="12" t="s">
        <v>441</v>
      </c>
      <c r="C137" s="261"/>
    </row>
    <row r="138" spans="1:3" ht="12" customHeight="1" thickBot="1">
      <c r="A138" s="20" t="s">
        <v>20</v>
      </c>
      <c r="B138" s="123" t="s">
        <v>433</v>
      </c>
      <c r="C138" s="293">
        <f>SUM(C139:C144)</f>
        <v>0</v>
      </c>
    </row>
    <row r="139" spans="1:3" ht="12" customHeight="1">
      <c r="A139" s="15" t="s">
        <v>89</v>
      </c>
      <c r="B139" s="9" t="s">
        <v>442</v>
      </c>
      <c r="C139" s="261"/>
    </row>
    <row r="140" spans="1:3" ht="12" customHeight="1">
      <c r="A140" s="15" t="s">
        <v>90</v>
      </c>
      <c r="B140" s="9" t="s">
        <v>434</v>
      </c>
      <c r="C140" s="261"/>
    </row>
    <row r="141" spans="1:3" ht="12" customHeight="1">
      <c r="A141" s="15" t="s">
        <v>91</v>
      </c>
      <c r="B141" s="9" t="s">
        <v>435</v>
      </c>
      <c r="C141" s="261"/>
    </row>
    <row r="142" spans="1:3" ht="12" customHeight="1">
      <c r="A142" s="15" t="s">
        <v>159</v>
      </c>
      <c r="B142" s="9" t="s">
        <v>436</v>
      </c>
      <c r="C142" s="261"/>
    </row>
    <row r="143" spans="1:3" ht="12" customHeight="1" thickBot="1">
      <c r="A143" s="13" t="s">
        <v>160</v>
      </c>
      <c r="B143" s="7" t="s">
        <v>437</v>
      </c>
      <c r="C143" s="263"/>
    </row>
    <row r="144" spans="1:3" ht="12" customHeight="1" thickBot="1">
      <c r="A144" s="562" t="s">
        <v>161</v>
      </c>
      <c r="B144" s="567" t="s">
        <v>438</v>
      </c>
      <c r="C144" s="568"/>
    </row>
    <row r="145" spans="1:3" ht="12" customHeight="1" thickBot="1">
      <c r="A145" s="20" t="s">
        <v>21</v>
      </c>
      <c r="B145" s="123" t="s">
        <v>446</v>
      </c>
      <c r="C145" s="299">
        <f>+C146+C147+C148+C149</f>
        <v>5049769</v>
      </c>
    </row>
    <row r="146" spans="1:3" ht="12" customHeight="1">
      <c r="A146" s="15" t="s">
        <v>92</v>
      </c>
      <c r="B146" s="9" t="s">
        <v>355</v>
      </c>
      <c r="C146" s="261"/>
    </row>
    <row r="147" spans="1:3" ht="12" customHeight="1">
      <c r="A147" s="15" t="s">
        <v>93</v>
      </c>
      <c r="B147" s="9" t="s">
        <v>356</v>
      </c>
      <c r="C147" s="261">
        <v>5049769</v>
      </c>
    </row>
    <row r="148" spans="1:3" ht="12" customHeight="1" thickBot="1">
      <c r="A148" s="13" t="s">
        <v>272</v>
      </c>
      <c r="B148" s="7" t="s">
        <v>447</v>
      </c>
      <c r="C148" s="263"/>
    </row>
    <row r="149" spans="1:3" ht="12" customHeight="1" thickBot="1">
      <c r="A149" s="562" t="s">
        <v>273</v>
      </c>
      <c r="B149" s="567" t="s">
        <v>374</v>
      </c>
      <c r="C149" s="568"/>
    </row>
    <row r="150" spans="1:3" ht="12" customHeight="1" thickBot="1">
      <c r="A150" s="20" t="s">
        <v>22</v>
      </c>
      <c r="B150" s="123" t="s">
        <v>448</v>
      </c>
      <c r="C150" s="302">
        <f>SUM(C151:C155)</f>
        <v>0</v>
      </c>
    </row>
    <row r="151" spans="1:3" ht="12" customHeight="1">
      <c r="A151" s="15" t="s">
        <v>94</v>
      </c>
      <c r="B151" s="9" t="s">
        <v>443</v>
      </c>
      <c r="C151" s="261"/>
    </row>
    <row r="152" spans="1:3" ht="12" customHeight="1">
      <c r="A152" s="15" t="s">
        <v>95</v>
      </c>
      <c r="B152" s="9" t="s">
        <v>450</v>
      </c>
      <c r="C152" s="261"/>
    </row>
    <row r="153" spans="1:3" ht="12" customHeight="1">
      <c r="A153" s="15" t="s">
        <v>284</v>
      </c>
      <c r="B153" s="9" t="s">
        <v>445</v>
      </c>
      <c r="C153" s="261"/>
    </row>
    <row r="154" spans="1:3" ht="12" customHeight="1">
      <c r="A154" s="15" t="s">
        <v>285</v>
      </c>
      <c r="B154" s="9" t="s">
        <v>501</v>
      </c>
      <c r="C154" s="261"/>
    </row>
    <row r="155" spans="1:3" ht="12" customHeight="1" thickBot="1">
      <c r="A155" s="15" t="s">
        <v>449</v>
      </c>
      <c r="B155" s="9" t="s">
        <v>452</v>
      </c>
      <c r="C155" s="261"/>
    </row>
    <row r="156" spans="1:3" ht="12" customHeight="1" thickBot="1">
      <c r="A156" s="20" t="s">
        <v>23</v>
      </c>
      <c r="B156" s="123" t="s">
        <v>453</v>
      </c>
      <c r="C156" s="481"/>
    </row>
    <row r="157" spans="1:3" ht="12" customHeight="1" thickBot="1">
      <c r="A157" s="20" t="s">
        <v>24</v>
      </c>
      <c r="B157" s="123" t="s">
        <v>454</v>
      </c>
      <c r="C157" s="481"/>
    </row>
    <row r="158" spans="1:9" ht="15" customHeight="1" thickBot="1">
      <c r="A158" s="20" t="s">
        <v>25</v>
      </c>
      <c r="B158" s="123" t="s">
        <v>456</v>
      </c>
      <c r="C158" s="569">
        <f>+C134+C138+C145+C150+C156+C157</f>
        <v>5049769</v>
      </c>
      <c r="F158" s="422"/>
      <c r="G158" s="423"/>
      <c r="H158" s="423"/>
      <c r="I158" s="423"/>
    </row>
    <row r="159" spans="1:3" s="410" customFormat="1" ht="17.25" customHeight="1" thickBot="1">
      <c r="A159" s="291" t="s">
        <v>26</v>
      </c>
      <c r="B159" s="570" t="s">
        <v>455</v>
      </c>
      <c r="C159" s="569">
        <f>+C133+C158</f>
        <v>525814455</v>
      </c>
    </row>
    <row r="160" spans="1:3" ht="15.75" customHeight="1">
      <c r="A160" s="632"/>
      <c r="B160" s="632"/>
      <c r="C160" s="633">
        <f>C92-C159</f>
        <v>0</v>
      </c>
    </row>
    <row r="161" spans="1:3" ht="15.75">
      <c r="A161" s="737" t="s">
        <v>357</v>
      </c>
      <c r="B161" s="737"/>
      <c r="C161" s="737"/>
    </row>
    <row r="162" spans="1:3" ht="15" customHeight="1" thickBot="1">
      <c r="A162" s="738" t="s">
        <v>145</v>
      </c>
      <c r="B162" s="738"/>
      <c r="C162" s="575" t="str">
        <f>C95</f>
        <v>Forintban!</v>
      </c>
    </row>
    <row r="163" spans="1:4" ht="13.5" customHeight="1" thickBot="1">
      <c r="A163" s="20">
        <v>1</v>
      </c>
      <c r="B163" s="27" t="s">
        <v>457</v>
      </c>
      <c r="C163" s="293">
        <f>+C67-C133</f>
        <v>-93582050</v>
      </c>
      <c r="D163" s="424"/>
    </row>
    <row r="164" spans="1:3" ht="27.75" customHeight="1" thickBot="1">
      <c r="A164" s="20" t="s">
        <v>17</v>
      </c>
      <c r="B164" s="27" t="s">
        <v>463</v>
      </c>
      <c r="C164" s="293">
        <f>+C91-C158</f>
        <v>93582050</v>
      </c>
    </row>
  </sheetData>
  <sheetProtection/>
  <mergeCells count="7">
    <mergeCell ref="B1:C1"/>
    <mergeCell ref="A6:C6"/>
    <mergeCell ref="A7:B7"/>
    <mergeCell ref="A95:B95"/>
    <mergeCell ref="A161:C161"/>
    <mergeCell ref="A162:B162"/>
    <mergeCell ref="A94:C94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B111" sqref="B111"/>
    </sheetView>
  </sheetViews>
  <sheetFormatPr defaultColWidth="9.00390625" defaultRowHeight="12.75"/>
  <cols>
    <col min="1" max="1" width="9.50390625" style="377" customWidth="1"/>
    <col min="2" max="2" width="99.375" style="377" customWidth="1"/>
    <col min="3" max="3" width="21.625" style="378" customWidth="1"/>
    <col min="4" max="4" width="9.00390625" style="408" customWidth="1"/>
    <col min="5" max="16384" width="9.375" style="408" customWidth="1"/>
  </cols>
  <sheetData>
    <row r="1" spans="1:3" ht="18.75" customHeight="1">
      <c r="A1" s="624"/>
      <c r="B1" s="732" t="str">
        <f>CONCATENATE("1.2. melléklet ",ALAPADATOK!A7," ",ALAPADATOK!B7," ",ALAPADATOK!C7," ",ALAPADATOK!D7," ",ALAPADATOK!E7," ",ALAPADATOK!F7," ",ALAPADATOK!G7," ",ALAPADATOK!H7)</f>
        <v>1.2. melléklet a 3 / 2019. ( II.15. ) önkormányzati rendelethez</v>
      </c>
      <c r="C1" s="733"/>
    </row>
    <row r="2" spans="1:3" ht="21.75" customHeight="1">
      <c r="A2" s="625"/>
      <c r="B2" s="626" t="str">
        <f>CONCATENATE(ALAPADATOK!A3)</f>
        <v>MURAKERESZTÚR KÖZSÉG ÖNKORMÁNYZATA</v>
      </c>
      <c r="C2" s="627"/>
    </row>
    <row r="3" spans="1:3" ht="21.75" customHeight="1">
      <c r="A3" s="627"/>
      <c r="B3" s="626" t="s">
        <v>560</v>
      </c>
      <c r="C3" s="627"/>
    </row>
    <row r="4" spans="1:3" ht="21.75" customHeight="1">
      <c r="A4" s="627"/>
      <c r="B4" s="626" t="s">
        <v>562</v>
      </c>
      <c r="C4" s="627"/>
    </row>
    <row r="5" spans="1:3" ht="21.75" customHeight="1">
      <c r="A5" s="624"/>
      <c r="B5" s="624"/>
      <c r="C5" s="628"/>
    </row>
    <row r="6" spans="1:3" ht="15" customHeight="1">
      <c r="A6" s="734" t="s">
        <v>13</v>
      </c>
      <c r="B6" s="734"/>
      <c r="C6" s="734"/>
    </row>
    <row r="7" spans="1:3" ht="15" customHeight="1" thickBot="1">
      <c r="A7" s="735" t="s">
        <v>143</v>
      </c>
      <c r="B7" s="735"/>
      <c r="C7" s="573" t="str">
        <f>CONCATENATE('KV_1.1.sz.mell.'!C7)</f>
        <v>Forintban!</v>
      </c>
    </row>
    <row r="8" spans="1:3" ht="24" customHeight="1" thickBot="1">
      <c r="A8" s="629" t="s">
        <v>67</v>
      </c>
      <c r="B8" s="630" t="s">
        <v>15</v>
      </c>
      <c r="C8" s="631" t="str">
        <f>+CONCATENATE(LEFT(KV_ÖSSZEFÜGGÉSEK!A5,4),". évi előirányzat")</f>
        <v>2019. évi előirányzat</v>
      </c>
    </row>
    <row r="9" spans="1:3" s="409" customFormat="1" ht="12" customHeight="1" thickBot="1">
      <c r="A9" s="557"/>
      <c r="B9" s="558" t="s">
        <v>476</v>
      </c>
      <c r="C9" s="559" t="s">
        <v>477</v>
      </c>
    </row>
    <row r="10" spans="1:3" s="410" customFormat="1" ht="12" customHeight="1" thickBot="1">
      <c r="A10" s="20" t="s">
        <v>16</v>
      </c>
      <c r="B10" s="21" t="s">
        <v>236</v>
      </c>
      <c r="C10" s="293">
        <f>+C11+C12+C13+C14+C15+C16</f>
        <v>135728259</v>
      </c>
    </row>
    <row r="11" spans="1:3" s="410" customFormat="1" ht="12" customHeight="1">
      <c r="A11" s="15" t="s">
        <v>96</v>
      </c>
      <c r="B11" s="411" t="s">
        <v>237</v>
      </c>
      <c r="C11" s="296">
        <v>65126950</v>
      </c>
    </row>
    <row r="12" spans="1:3" s="410" customFormat="1" ht="12" customHeight="1">
      <c r="A12" s="14" t="s">
        <v>97</v>
      </c>
      <c r="B12" s="412" t="s">
        <v>238</v>
      </c>
      <c r="C12" s="295">
        <v>29291167</v>
      </c>
    </row>
    <row r="13" spans="1:3" s="410" customFormat="1" ht="12" customHeight="1">
      <c r="A13" s="14" t="s">
        <v>98</v>
      </c>
      <c r="B13" s="412" t="s">
        <v>531</v>
      </c>
      <c r="C13" s="295">
        <v>39257982</v>
      </c>
    </row>
    <row r="14" spans="1:3" s="410" customFormat="1" ht="12" customHeight="1">
      <c r="A14" s="14" t="s">
        <v>99</v>
      </c>
      <c r="B14" s="412" t="s">
        <v>240</v>
      </c>
      <c r="C14" s="295">
        <v>2052160</v>
      </c>
    </row>
    <row r="15" spans="1:3" s="410" customFormat="1" ht="12" customHeight="1">
      <c r="A15" s="14" t="s">
        <v>139</v>
      </c>
      <c r="B15" s="289" t="s">
        <v>415</v>
      </c>
      <c r="C15" s="295"/>
    </row>
    <row r="16" spans="1:3" s="410" customFormat="1" ht="12" customHeight="1" thickBot="1">
      <c r="A16" s="16" t="s">
        <v>100</v>
      </c>
      <c r="B16" s="290" t="s">
        <v>416</v>
      </c>
      <c r="C16" s="295"/>
    </row>
    <row r="17" spans="1:3" s="410" customFormat="1" ht="12" customHeight="1" thickBot="1">
      <c r="A17" s="20" t="s">
        <v>17</v>
      </c>
      <c r="B17" s="288" t="s">
        <v>241</v>
      </c>
      <c r="C17" s="293">
        <f>+C18+C19+C20+C21+C22</f>
        <v>25954036</v>
      </c>
    </row>
    <row r="18" spans="1:3" s="410" customFormat="1" ht="12" customHeight="1">
      <c r="A18" s="15" t="s">
        <v>102</v>
      </c>
      <c r="B18" s="411" t="s">
        <v>242</v>
      </c>
      <c r="C18" s="296"/>
    </row>
    <row r="19" spans="1:3" s="410" customFormat="1" ht="12" customHeight="1">
      <c r="A19" s="14" t="s">
        <v>103</v>
      </c>
      <c r="B19" s="412" t="s">
        <v>243</v>
      </c>
      <c r="C19" s="295"/>
    </row>
    <row r="20" spans="1:3" s="410" customFormat="1" ht="12" customHeight="1">
      <c r="A20" s="14" t="s">
        <v>104</v>
      </c>
      <c r="B20" s="412" t="s">
        <v>406</v>
      </c>
      <c r="C20" s="295"/>
    </row>
    <row r="21" spans="1:3" s="410" customFormat="1" ht="12" customHeight="1">
      <c r="A21" s="14" t="s">
        <v>105</v>
      </c>
      <c r="B21" s="412" t="s">
        <v>407</v>
      </c>
      <c r="C21" s="295"/>
    </row>
    <row r="22" spans="1:3" s="410" customFormat="1" ht="12" customHeight="1">
      <c r="A22" s="14" t="s">
        <v>106</v>
      </c>
      <c r="B22" s="412" t="s">
        <v>554</v>
      </c>
      <c r="C22" s="295">
        <v>25954036</v>
      </c>
    </row>
    <row r="23" spans="1:3" s="410" customFormat="1" ht="12" customHeight="1" thickBot="1">
      <c r="A23" s="16" t="s">
        <v>115</v>
      </c>
      <c r="B23" s="290" t="s">
        <v>245</v>
      </c>
      <c r="C23" s="297"/>
    </row>
    <row r="24" spans="1:3" s="410" customFormat="1" ht="12" customHeight="1" thickBot="1">
      <c r="A24" s="20" t="s">
        <v>18</v>
      </c>
      <c r="B24" s="21" t="s">
        <v>246</v>
      </c>
      <c r="C24" s="293">
        <f>+C25+C26+C27+C28+C29</f>
        <v>179629826</v>
      </c>
    </row>
    <row r="25" spans="1:3" s="410" customFormat="1" ht="12" customHeight="1">
      <c r="A25" s="15" t="s">
        <v>85</v>
      </c>
      <c r="B25" s="411" t="s">
        <v>247</v>
      </c>
      <c r="C25" s="296"/>
    </row>
    <row r="26" spans="1:3" s="410" customFormat="1" ht="12" customHeight="1">
      <c r="A26" s="14" t="s">
        <v>86</v>
      </c>
      <c r="B26" s="412" t="s">
        <v>248</v>
      </c>
      <c r="C26" s="295"/>
    </row>
    <row r="27" spans="1:3" s="410" customFormat="1" ht="12" customHeight="1">
      <c r="A27" s="14" t="s">
        <v>87</v>
      </c>
      <c r="B27" s="412" t="s">
        <v>408</v>
      </c>
      <c r="C27" s="295"/>
    </row>
    <row r="28" spans="1:3" s="410" customFormat="1" ht="12" customHeight="1">
      <c r="A28" s="14" t="s">
        <v>88</v>
      </c>
      <c r="B28" s="412" t="s">
        <v>409</v>
      </c>
      <c r="C28" s="295"/>
    </row>
    <row r="29" spans="1:3" s="410" customFormat="1" ht="12" customHeight="1">
      <c r="A29" s="14" t="s">
        <v>155</v>
      </c>
      <c r="B29" s="412" t="s">
        <v>249</v>
      </c>
      <c r="C29" s="295">
        <v>179629826</v>
      </c>
    </row>
    <row r="30" spans="1:3" s="549" customFormat="1" ht="12" customHeight="1" thickBot="1">
      <c r="A30" s="560" t="s">
        <v>156</v>
      </c>
      <c r="B30" s="547" t="s">
        <v>549</v>
      </c>
      <c r="C30" s="548">
        <v>179629826</v>
      </c>
    </row>
    <row r="31" spans="1:3" s="410" customFormat="1" ht="12" customHeight="1" thickBot="1">
      <c r="A31" s="20" t="s">
        <v>157</v>
      </c>
      <c r="B31" s="21" t="s">
        <v>532</v>
      </c>
      <c r="C31" s="299">
        <f>SUM(C32:C38)</f>
        <v>35070000</v>
      </c>
    </row>
    <row r="32" spans="1:3" s="410" customFormat="1" ht="12" customHeight="1">
      <c r="A32" s="15" t="s">
        <v>252</v>
      </c>
      <c r="B32" s="411" t="s">
        <v>536</v>
      </c>
      <c r="C32" s="296"/>
    </row>
    <row r="33" spans="1:3" s="410" customFormat="1" ht="12" customHeight="1">
      <c r="A33" s="14" t="s">
        <v>253</v>
      </c>
      <c r="B33" s="412" t="s">
        <v>537</v>
      </c>
      <c r="C33" s="295">
        <v>8000000</v>
      </c>
    </row>
    <row r="34" spans="1:3" s="410" customFormat="1" ht="12" customHeight="1">
      <c r="A34" s="14" t="s">
        <v>254</v>
      </c>
      <c r="B34" s="412" t="s">
        <v>538</v>
      </c>
      <c r="C34" s="295">
        <v>22600000</v>
      </c>
    </row>
    <row r="35" spans="1:3" s="410" customFormat="1" ht="12" customHeight="1">
      <c r="A35" s="14" t="s">
        <v>255</v>
      </c>
      <c r="B35" s="412" t="s">
        <v>539</v>
      </c>
      <c r="C35" s="295"/>
    </row>
    <row r="36" spans="1:3" s="410" customFormat="1" ht="12" customHeight="1">
      <c r="A36" s="14" t="s">
        <v>533</v>
      </c>
      <c r="B36" s="412" t="s">
        <v>256</v>
      </c>
      <c r="C36" s="295">
        <v>3900000</v>
      </c>
    </row>
    <row r="37" spans="1:3" s="410" customFormat="1" ht="12" customHeight="1">
      <c r="A37" s="14" t="s">
        <v>534</v>
      </c>
      <c r="B37" s="412" t="s">
        <v>257</v>
      </c>
      <c r="C37" s="295"/>
    </row>
    <row r="38" spans="1:3" s="410" customFormat="1" ht="12" customHeight="1" thickBot="1">
      <c r="A38" s="16" t="s">
        <v>535</v>
      </c>
      <c r="B38" s="509" t="s">
        <v>258</v>
      </c>
      <c r="C38" s="297">
        <v>570000</v>
      </c>
    </row>
    <row r="39" spans="1:3" s="410" customFormat="1" ht="12" customHeight="1" thickBot="1">
      <c r="A39" s="20" t="s">
        <v>20</v>
      </c>
      <c r="B39" s="21" t="s">
        <v>417</v>
      </c>
      <c r="C39" s="293">
        <f>SUM(C40:C50)</f>
        <v>43423628</v>
      </c>
    </row>
    <row r="40" spans="1:3" s="410" customFormat="1" ht="12" customHeight="1">
      <c r="A40" s="15" t="s">
        <v>89</v>
      </c>
      <c r="B40" s="411" t="s">
        <v>261</v>
      </c>
      <c r="C40" s="296"/>
    </row>
    <row r="41" spans="1:3" s="410" customFormat="1" ht="12" customHeight="1">
      <c r="A41" s="14" t="s">
        <v>90</v>
      </c>
      <c r="B41" s="412" t="s">
        <v>262</v>
      </c>
      <c r="C41" s="295">
        <v>16155984</v>
      </c>
    </row>
    <row r="42" spans="1:3" s="410" customFormat="1" ht="12" customHeight="1">
      <c r="A42" s="14" t="s">
        <v>91</v>
      </c>
      <c r="B42" s="412" t="s">
        <v>263</v>
      </c>
      <c r="C42" s="295">
        <v>285000</v>
      </c>
    </row>
    <row r="43" spans="1:3" s="410" customFormat="1" ht="12" customHeight="1">
      <c r="A43" s="14" t="s">
        <v>159</v>
      </c>
      <c r="B43" s="412" t="s">
        <v>264</v>
      </c>
      <c r="C43" s="295">
        <v>2703595</v>
      </c>
    </row>
    <row r="44" spans="1:3" s="410" customFormat="1" ht="12" customHeight="1">
      <c r="A44" s="14" t="s">
        <v>160</v>
      </c>
      <c r="B44" s="412" t="s">
        <v>265</v>
      </c>
      <c r="C44" s="295">
        <v>13623520</v>
      </c>
    </row>
    <row r="45" spans="1:3" s="410" customFormat="1" ht="12" customHeight="1">
      <c r="A45" s="14" t="s">
        <v>161</v>
      </c>
      <c r="B45" s="412" t="s">
        <v>266</v>
      </c>
      <c r="C45" s="295">
        <v>8179110</v>
      </c>
    </row>
    <row r="46" spans="1:3" s="410" customFormat="1" ht="12" customHeight="1">
      <c r="A46" s="14" t="s">
        <v>162</v>
      </c>
      <c r="B46" s="412" t="s">
        <v>267</v>
      </c>
      <c r="C46" s="295"/>
    </row>
    <row r="47" spans="1:3" s="410" customFormat="1" ht="12" customHeight="1">
      <c r="A47" s="14" t="s">
        <v>163</v>
      </c>
      <c r="B47" s="412" t="s">
        <v>540</v>
      </c>
      <c r="C47" s="295"/>
    </row>
    <row r="48" spans="1:3" s="410" customFormat="1" ht="12" customHeight="1">
      <c r="A48" s="14" t="s">
        <v>259</v>
      </c>
      <c r="B48" s="412" t="s">
        <v>269</v>
      </c>
      <c r="C48" s="298"/>
    </row>
    <row r="49" spans="1:3" s="410" customFormat="1" ht="12" customHeight="1">
      <c r="A49" s="16" t="s">
        <v>260</v>
      </c>
      <c r="B49" s="413" t="s">
        <v>419</v>
      </c>
      <c r="C49" s="399"/>
    </row>
    <row r="50" spans="1:3" s="410" customFormat="1" ht="12" customHeight="1" thickBot="1">
      <c r="A50" s="16" t="s">
        <v>418</v>
      </c>
      <c r="B50" s="290" t="s">
        <v>270</v>
      </c>
      <c r="C50" s="399">
        <v>2476419</v>
      </c>
    </row>
    <row r="51" spans="1:3" s="410" customFormat="1" ht="12" customHeight="1" thickBot="1">
      <c r="A51" s="20" t="s">
        <v>21</v>
      </c>
      <c r="B51" s="21" t="s">
        <v>271</v>
      </c>
      <c r="C51" s="293">
        <f>SUM(C52:C56)</f>
        <v>0</v>
      </c>
    </row>
    <row r="52" spans="1:3" s="410" customFormat="1" ht="12" customHeight="1">
      <c r="A52" s="15" t="s">
        <v>92</v>
      </c>
      <c r="B52" s="411" t="s">
        <v>275</v>
      </c>
      <c r="C52" s="455"/>
    </row>
    <row r="53" spans="1:3" s="410" customFormat="1" ht="12" customHeight="1">
      <c r="A53" s="14" t="s">
        <v>93</v>
      </c>
      <c r="B53" s="412" t="s">
        <v>276</v>
      </c>
      <c r="C53" s="298"/>
    </row>
    <row r="54" spans="1:3" s="410" customFormat="1" ht="12" customHeight="1">
      <c r="A54" s="14" t="s">
        <v>272</v>
      </c>
      <c r="B54" s="412" t="s">
        <v>277</v>
      </c>
      <c r="C54" s="298"/>
    </row>
    <row r="55" spans="1:3" s="410" customFormat="1" ht="12" customHeight="1">
      <c r="A55" s="14" t="s">
        <v>273</v>
      </c>
      <c r="B55" s="412" t="s">
        <v>278</v>
      </c>
      <c r="C55" s="298"/>
    </row>
    <row r="56" spans="1:3" s="410" customFormat="1" ht="12" customHeight="1" thickBot="1">
      <c r="A56" s="16" t="s">
        <v>274</v>
      </c>
      <c r="B56" s="290" t="s">
        <v>279</v>
      </c>
      <c r="C56" s="399"/>
    </row>
    <row r="57" spans="1:3" s="410" customFormat="1" ht="12" customHeight="1" thickBot="1">
      <c r="A57" s="20" t="s">
        <v>164</v>
      </c>
      <c r="B57" s="21" t="s">
        <v>280</v>
      </c>
      <c r="C57" s="293">
        <f>SUM(C58:C60)</f>
        <v>1490000</v>
      </c>
    </row>
    <row r="58" spans="1:3" s="410" customFormat="1" ht="12" customHeight="1">
      <c r="A58" s="15" t="s">
        <v>94</v>
      </c>
      <c r="B58" s="411" t="s">
        <v>281</v>
      </c>
      <c r="C58" s="296"/>
    </row>
    <row r="59" spans="1:3" s="410" customFormat="1" ht="12" customHeight="1">
      <c r="A59" s="14" t="s">
        <v>95</v>
      </c>
      <c r="B59" s="412" t="s">
        <v>410</v>
      </c>
      <c r="C59" s="295"/>
    </row>
    <row r="60" spans="1:3" s="410" customFormat="1" ht="12" customHeight="1">
      <c r="A60" s="14" t="s">
        <v>284</v>
      </c>
      <c r="B60" s="412" t="s">
        <v>282</v>
      </c>
      <c r="C60" s="295">
        <v>1490000</v>
      </c>
    </row>
    <row r="61" spans="1:3" s="410" customFormat="1" ht="12" customHeight="1" thickBot="1">
      <c r="A61" s="16" t="s">
        <v>285</v>
      </c>
      <c r="B61" s="290" t="s">
        <v>283</v>
      </c>
      <c r="C61" s="297"/>
    </row>
    <row r="62" spans="1:3" s="410" customFormat="1" ht="12" customHeight="1" thickBot="1">
      <c r="A62" s="20" t="s">
        <v>23</v>
      </c>
      <c r="B62" s="288" t="s">
        <v>286</v>
      </c>
      <c r="C62" s="293">
        <f>SUM(C63:C65)</f>
        <v>100000</v>
      </c>
    </row>
    <row r="63" spans="1:3" s="410" customFormat="1" ht="12" customHeight="1">
      <c r="A63" s="15" t="s">
        <v>165</v>
      </c>
      <c r="B63" s="411" t="s">
        <v>288</v>
      </c>
      <c r="C63" s="298"/>
    </row>
    <row r="64" spans="1:3" s="410" customFormat="1" ht="12" customHeight="1">
      <c r="A64" s="14" t="s">
        <v>166</v>
      </c>
      <c r="B64" s="412" t="s">
        <v>411</v>
      </c>
      <c r="C64" s="298">
        <v>100000</v>
      </c>
    </row>
    <row r="65" spans="1:3" s="410" customFormat="1" ht="12" customHeight="1">
      <c r="A65" s="14" t="s">
        <v>215</v>
      </c>
      <c r="B65" s="412" t="s">
        <v>289</v>
      </c>
      <c r="C65" s="298"/>
    </row>
    <row r="66" spans="1:3" s="410" customFormat="1" ht="12" customHeight="1" thickBot="1">
      <c r="A66" s="16" t="s">
        <v>287</v>
      </c>
      <c r="B66" s="290" t="s">
        <v>290</v>
      </c>
      <c r="C66" s="298"/>
    </row>
    <row r="67" spans="1:3" s="410" customFormat="1" ht="12" customHeight="1" thickBot="1">
      <c r="A67" s="482" t="s">
        <v>459</v>
      </c>
      <c r="B67" s="21" t="s">
        <v>291</v>
      </c>
      <c r="C67" s="299">
        <f>+C10+C17+C24+C31+C39+C51+C57+C62</f>
        <v>421395749</v>
      </c>
    </row>
    <row r="68" spans="1:3" s="410" customFormat="1" ht="12" customHeight="1" thickBot="1">
      <c r="A68" s="458" t="s">
        <v>292</v>
      </c>
      <c r="B68" s="288" t="s">
        <v>293</v>
      </c>
      <c r="C68" s="293">
        <f>SUM(C69:C71)</f>
        <v>0</v>
      </c>
    </row>
    <row r="69" spans="1:3" s="410" customFormat="1" ht="12" customHeight="1">
      <c r="A69" s="15" t="s">
        <v>321</v>
      </c>
      <c r="B69" s="411" t="s">
        <v>294</v>
      </c>
      <c r="C69" s="298"/>
    </row>
    <row r="70" spans="1:3" s="410" customFormat="1" ht="12" customHeight="1">
      <c r="A70" s="14" t="s">
        <v>330</v>
      </c>
      <c r="B70" s="412" t="s">
        <v>295</v>
      </c>
      <c r="C70" s="298"/>
    </row>
    <row r="71" spans="1:3" s="410" customFormat="1" ht="12" customHeight="1" thickBot="1">
      <c r="A71" s="16" t="s">
        <v>331</v>
      </c>
      <c r="B71" s="476" t="s">
        <v>550</v>
      </c>
      <c r="C71" s="298"/>
    </row>
    <row r="72" spans="1:3" s="410" customFormat="1" ht="12" customHeight="1" thickBot="1">
      <c r="A72" s="458" t="s">
        <v>297</v>
      </c>
      <c r="B72" s="288" t="s">
        <v>298</v>
      </c>
      <c r="C72" s="293">
        <f>SUM(C73:C76)</f>
        <v>0</v>
      </c>
    </row>
    <row r="73" spans="1:3" s="410" customFormat="1" ht="12" customHeight="1">
      <c r="A73" s="15" t="s">
        <v>140</v>
      </c>
      <c r="B73" s="411" t="s">
        <v>299</v>
      </c>
      <c r="C73" s="298"/>
    </row>
    <row r="74" spans="1:3" s="410" customFormat="1" ht="12" customHeight="1">
      <c r="A74" s="14" t="s">
        <v>141</v>
      </c>
      <c r="B74" s="412" t="s">
        <v>551</v>
      </c>
      <c r="C74" s="298"/>
    </row>
    <row r="75" spans="1:3" s="410" customFormat="1" ht="12" customHeight="1" thickBot="1">
      <c r="A75" s="16" t="s">
        <v>322</v>
      </c>
      <c r="B75" s="413" t="s">
        <v>300</v>
      </c>
      <c r="C75" s="399"/>
    </row>
    <row r="76" spans="1:3" s="410" customFormat="1" ht="12" customHeight="1" thickBot="1">
      <c r="A76" s="562" t="s">
        <v>323</v>
      </c>
      <c r="B76" s="563" t="s">
        <v>552</v>
      </c>
      <c r="C76" s="564"/>
    </row>
    <row r="77" spans="1:3" s="410" customFormat="1" ht="12" customHeight="1" thickBot="1">
      <c r="A77" s="458" t="s">
        <v>301</v>
      </c>
      <c r="B77" s="288" t="s">
        <v>302</v>
      </c>
      <c r="C77" s="293">
        <f>SUM(C78:C79)</f>
        <v>98631819</v>
      </c>
    </row>
    <row r="78" spans="1:3" s="410" customFormat="1" ht="12" customHeight="1" thickBot="1">
      <c r="A78" s="13" t="s">
        <v>324</v>
      </c>
      <c r="B78" s="561" t="s">
        <v>303</v>
      </c>
      <c r="C78" s="399">
        <v>98631819</v>
      </c>
    </row>
    <row r="79" spans="1:3" s="410" customFormat="1" ht="12" customHeight="1" thickBot="1">
      <c r="A79" s="562" t="s">
        <v>325</v>
      </c>
      <c r="B79" s="563" t="s">
        <v>304</v>
      </c>
      <c r="C79" s="564"/>
    </row>
    <row r="80" spans="1:3" s="410" customFormat="1" ht="12" customHeight="1" thickBot="1">
      <c r="A80" s="458" t="s">
        <v>305</v>
      </c>
      <c r="B80" s="288" t="s">
        <v>306</v>
      </c>
      <c r="C80" s="293">
        <f>SUM(C81:C83)</f>
        <v>0</v>
      </c>
    </row>
    <row r="81" spans="1:3" s="410" customFormat="1" ht="12" customHeight="1">
      <c r="A81" s="15" t="s">
        <v>326</v>
      </c>
      <c r="B81" s="411" t="s">
        <v>307</v>
      </c>
      <c r="C81" s="298"/>
    </row>
    <row r="82" spans="1:3" s="410" customFormat="1" ht="12" customHeight="1">
      <c r="A82" s="14" t="s">
        <v>327</v>
      </c>
      <c r="B82" s="412" t="s">
        <v>308</v>
      </c>
      <c r="C82" s="298"/>
    </row>
    <row r="83" spans="1:3" s="410" customFormat="1" ht="12" customHeight="1" thickBot="1">
      <c r="A83" s="18" t="s">
        <v>328</v>
      </c>
      <c r="B83" s="565" t="s">
        <v>553</v>
      </c>
      <c r="C83" s="566"/>
    </row>
    <row r="84" spans="1:3" s="410" customFormat="1" ht="12" customHeight="1" thickBot="1">
      <c r="A84" s="458" t="s">
        <v>309</v>
      </c>
      <c r="B84" s="288" t="s">
        <v>329</v>
      </c>
      <c r="C84" s="293">
        <f>SUM(C85:C88)</f>
        <v>0</v>
      </c>
    </row>
    <row r="85" spans="1:3" s="410" customFormat="1" ht="12" customHeight="1">
      <c r="A85" s="415" t="s">
        <v>310</v>
      </c>
      <c r="B85" s="411" t="s">
        <v>311</v>
      </c>
      <c r="C85" s="298"/>
    </row>
    <row r="86" spans="1:3" s="410" customFormat="1" ht="12" customHeight="1">
      <c r="A86" s="416" t="s">
        <v>312</v>
      </c>
      <c r="B86" s="412" t="s">
        <v>313</v>
      </c>
      <c r="C86" s="298"/>
    </row>
    <row r="87" spans="1:3" s="410" customFormat="1" ht="12" customHeight="1">
      <c r="A87" s="416" t="s">
        <v>314</v>
      </c>
      <c r="B87" s="412" t="s">
        <v>315</v>
      </c>
      <c r="C87" s="298"/>
    </row>
    <row r="88" spans="1:3" s="410" customFormat="1" ht="12" customHeight="1" thickBot="1">
      <c r="A88" s="417" t="s">
        <v>316</v>
      </c>
      <c r="B88" s="290" t="s">
        <v>317</v>
      </c>
      <c r="C88" s="298"/>
    </row>
    <row r="89" spans="1:3" s="410" customFormat="1" ht="12" customHeight="1" thickBot="1">
      <c r="A89" s="458" t="s">
        <v>318</v>
      </c>
      <c r="B89" s="288" t="s">
        <v>458</v>
      </c>
      <c r="C89" s="456"/>
    </row>
    <row r="90" spans="1:3" s="410" customFormat="1" ht="13.5" customHeight="1" thickBot="1">
      <c r="A90" s="458" t="s">
        <v>320</v>
      </c>
      <c r="B90" s="288" t="s">
        <v>319</v>
      </c>
      <c r="C90" s="456"/>
    </row>
    <row r="91" spans="1:3" s="410" customFormat="1" ht="15.75" customHeight="1" thickBot="1">
      <c r="A91" s="458" t="s">
        <v>332</v>
      </c>
      <c r="B91" s="418" t="s">
        <v>461</v>
      </c>
      <c r="C91" s="299">
        <f>+C68+C72+C77+C80+C84+C90+C89</f>
        <v>98631819</v>
      </c>
    </row>
    <row r="92" spans="1:3" s="410" customFormat="1" ht="16.5" customHeight="1" thickBot="1">
      <c r="A92" s="459" t="s">
        <v>460</v>
      </c>
      <c r="B92" s="419" t="s">
        <v>462</v>
      </c>
      <c r="C92" s="299">
        <f>+C67+C91</f>
        <v>520027568</v>
      </c>
    </row>
    <row r="93" spans="1:3" s="410" customFormat="1" ht="10.5" customHeight="1">
      <c r="A93" s="5"/>
      <c r="B93" s="6"/>
      <c r="C93" s="300"/>
    </row>
    <row r="94" spans="1:3" ht="16.5" customHeight="1">
      <c r="A94" s="739" t="s">
        <v>45</v>
      </c>
      <c r="B94" s="739"/>
      <c r="C94" s="739"/>
    </row>
    <row r="95" spans="1:3" s="420" customFormat="1" ht="16.5" customHeight="1" thickBot="1">
      <c r="A95" s="736" t="s">
        <v>144</v>
      </c>
      <c r="B95" s="736"/>
      <c r="C95" s="574" t="str">
        <f>C7</f>
        <v>Forintban!</v>
      </c>
    </row>
    <row r="96" spans="1:3" ht="37.5" customHeight="1" thickBot="1">
      <c r="A96" s="554" t="s">
        <v>67</v>
      </c>
      <c r="B96" s="555" t="s">
        <v>46</v>
      </c>
      <c r="C96" s="556" t="str">
        <f>+C8</f>
        <v>2019. évi előirányzat</v>
      </c>
    </row>
    <row r="97" spans="1:3" s="409" customFormat="1" ht="12" customHeight="1" thickBot="1">
      <c r="A97" s="554"/>
      <c r="B97" s="555" t="s">
        <v>476</v>
      </c>
      <c r="C97" s="556" t="s">
        <v>477</v>
      </c>
    </row>
    <row r="98" spans="1:3" ht="12" customHeight="1" thickBot="1">
      <c r="A98" s="22" t="s">
        <v>16</v>
      </c>
      <c r="B98" s="28" t="s">
        <v>420</v>
      </c>
      <c r="C98" s="292">
        <f>C99+C100+C101+C102+C103+C116</f>
        <v>268150077</v>
      </c>
    </row>
    <row r="99" spans="1:3" ht="12" customHeight="1">
      <c r="A99" s="17" t="s">
        <v>96</v>
      </c>
      <c r="B99" s="10" t="s">
        <v>47</v>
      </c>
      <c r="C99" s="294">
        <v>122042765</v>
      </c>
    </row>
    <row r="100" spans="1:3" ht="12" customHeight="1">
      <c r="A100" s="14" t="s">
        <v>97</v>
      </c>
      <c r="B100" s="8" t="s">
        <v>167</v>
      </c>
      <c r="C100" s="295">
        <v>23074954</v>
      </c>
    </row>
    <row r="101" spans="1:3" ht="12" customHeight="1">
      <c r="A101" s="14" t="s">
        <v>98</v>
      </c>
      <c r="B101" s="8" t="s">
        <v>132</v>
      </c>
      <c r="C101" s="297">
        <v>104967790</v>
      </c>
    </row>
    <row r="102" spans="1:3" ht="12" customHeight="1">
      <c r="A102" s="14" t="s">
        <v>99</v>
      </c>
      <c r="B102" s="11" t="s">
        <v>168</v>
      </c>
      <c r="C102" s="297">
        <v>2313000</v>
      </c>
    </row>
    <row r="103" spans="1:3" ht="12" customHeight="1">
      <c r="A103" s="14" t="s">
        <v>110</v>
      </c>
      <c r="B103" s="19" t="s">
        <v>169</v>
      </c>
      <c r="C103" s="297">
        <f>C110+C115</f>
        <v>7441320</v>
      </c>
    </row>
    <row r="104" spans="1:3" ht="12" customHeight="1">
      <c r="A104" s="14" t="s">
        <v>100</v>
      </c>
      <c r="B104" s="8" t="s">
        <v>425</v>
      </c>
      <c r="C104" s="297"/>
    </row>
    <row r="105" spans="1:3" ht="12" customHeight="1">
      <c r="A105" s="14" t="s">
        <v>101</v>
      </c>
      <c r="B105" s="142" t="s">
        <v>424</v>
      </c>
      <c r="C105" s="297"/>
    </row>
    <row r="106" spans="1:3" ht="12" customHeight="1">
      <c r="A106" s="14" t="s">
        <v>111</v>
      </c>
      <c r="B106" s="142" t="s">
        <v>423</v>
      </c>
      <c r="C106" s="297"/>
    </row>
    <row r="107" spans="1:3" ht="12" customHeight="1">
      <c r="A107" s="14" t="s">
        <v>112</v>
      </c>
      <c r="B107" s="140" t="s">
        <v>335</v>
      </c>
      <c r="C107" s="297"/>
    </row>
    <row r="108" spans="1:3" ht="12" customHeight="1">
      <c r="A108" s="14" t="s">
        <v>113</v>
      </c>
      <c r="B108" s="141" t="s">
        <v>336</v>
      </c>
      <c r="C108" s="297"/>
    </row>
    <row r="109" spans="1:3" ht="12" customHeight="1">
      <c r="A109" s="14" t="s">
        <v>114</v>
      </c>
      <c r="B109" s="141" t="s">
        <v>337</v>
      </c>
      <c r="C109" s="297"/>
    </row>
    <row r="110" spans="1:3" ht="12" customHeight="1">
      <c r="A110" s="14" t="s">
        <v>116</v>
      </c>
      <c r="B110" s="140" t="s">
        <v>338</v>
      </c>
      <c r="C110" s="297">
        <v>2263320</v>
      </c>
    </row>
    <row r="111" spans="1:3" ht="12" customHeight="1">
      <c r="A111" s="14" t="s">
        <v>170</v>
      </c>
      <c r="B111" s="140" t="s">
        <v>339</v>
      </c>
      <c r="C111" s="297"/>
    </row>
    <row r="112" spans="1:3" ht="12" customHeight="1">
      <c r="A112" s="14" t="s">
        <v>333</v>
      </c>
      <c r="B112" s="141" t="s">
        <v>340</v>
      </c>
      <c r="C112" s="297"/>
    </row>
    <row r="113" spans="1:3" ht="12" customHeight="1">
      <c r="A113" s="13" t="s">
        <v>334</v>
      </c>
      <c r="B113" s="142" t="s">
        <v>341</v>
      </c>
      <c r="C113" s="297"/>
    </row>
    <row r="114" spans="1:3" ht="12" customHeight="1">
      <c r="A114" s="14" t="s">
        <v>421</v>
      </c>
      <c r="B114" s="142" t="s">
        <v>342</v>
      </c>
      <c r="C114" s="297"/>
    </row>
    <row r="115" spans="1:3" ht="12" customHeight="1">
      <c r="A115" s="16" t="s">
        <v>422</v>
      </c>
      <c r="B115" s="142" t="s">
        <v>343</v>
      </c>
      <c r="C115" s="297">
        <v>5178000</v>
      </c>
    </row>
    <row r="116" spans="1:3" ht="12" customHeight="1">
      <c r="A116" s="14" t="s">
        <v>426</v>
      </c>
      <c r="B116" s="11" t="s">
        <v>48</v>
      </c>
      <c r="C116" s="295">
        <f>C117+C118</f>
        <v>8310248</v>
      </c>
    </row>
    <row r="117" spans="1:3" ht="12" customHeight="1">
      <c r="A117" s="14" t="s">
        <v>427</v>
      </c>
      <c r="B117" s="8" t="s">
        <v>429</v>
      </c>
      <c r="C117" s="295">
        <v>3544656</v>
      </c>
    </row>
    <row r="118" spans="1:3" ht="12" customHeight="1" thickBot="1">
      <c r="A118" s="18" t="s">
        <v>428</v>
      </c>
      <c r="B118" s="480" t="s">
        <v>430</v>
      </c>
      <c r="C118" s="301">
        <v>4765592</v>
      </c>
    </row>
    <row r="119" spans="1:3" ht="12" customHeight="1" thickBot="1">
      <c r="A119" s="477" t="s">
        <v>17</v>
      </c>
      <c r="B119" s="478" t="s">
        <v>344</v>
      </c>
      <c r="C119" s="479">
        <f>+C120+C122+C124</f>
        <v>246827722</v>
      </c>
    </row>
    <row r="120" spans="1:3" ht="12" customHeight="1">
      <c r="A120" s="15" t="s">
        <v>102</v>
      </c>
      <c r="B120" s="8" t="s">
        <v>214</v>
      </c>
      <c r="C120" s="296">
        <v>135014232</v>
      </c>
    </row>
    <row r="121" spans="1:3" ht="12" customHeight="1">
      <c r="A121" s="15" t="s">
        <v>103</v>
      </c>
      <c r="B121" s="12" t="s">
        <v>348</v>
      </c>
      <c r="C121" s="296">
        <v>127593862</v>
      </c>
    </row>
    <row r="122" spans="1:3" ht="12" customHeight="1">
      <c r="A122" s="15" t="s">
        <v>104</v>
      </c>
      <c r="B122" s="12" t="s">
        <v>171</v>
      </c>
      <c r="C122" s="295">
        <v>111407890</v>
      </c>
    </row>
    <row r="123" spans="1:3" ht="12" customHeight="1">
      <c r="A123" s="15" t="s">
        <v>105</v>
      </c>
      <c r="B123" s="12" t="s">
        <v>349</v>
      </c>
      <c r="C123" s="261">
        <v>40510079</v>
      </c>
    </row>
    <row r="124" spans="1:3" ht="12" customHeight="1">
      <c r="A124" s="15" t="s">
        <v>106</v>
      </c>
      <c r="B124" s="290" t="s">
        <v>555</v>
      </c>
      <c r="C124" s="261">
        <f>C127+C128</f>
        <v>405600</v>
      </c>
    </row>
    <row r="125" spans="1:3" ht="12" customHeight="1">
      <c r="A125" s="15" t="s">
        <v>115</v>
      </c>
      <c r="B125" s="289" t="s">
        <v>412</v>
      </c>
      <c r="C125" s="261"/>
    </row>
    <row r="126" spans="1:3" ht="12" customHeight="1">
      <c r="A126" s="15" t="s">
        <v>117</v>
      </c>
      <c r="B126" s="407" t="s">
        <v>354</v>
      </c>
      <c r="C126" s="261"/>
    </row>
    <row r="127" spans="1:3" ht="15.75">
      <c r="A127" s="15" t="s">
        <v>172</v>
      </c>
      <c r="B127" s="141" t="s">
        <v>337</v>
      </c>
      <c r="C127" s="261">
        <v>355600</v>
      </c>
    </row>
    <row r="128" spans="1:3" ht="12" customHeight="1">
      <c r="A128" s="15" t="s">
        <v>173</v>
      </c>
      <c r="B128" s="141" t="s">
        <v>353</v>
      </c>
      <c r="C128" s="261">
        <v>50000</v>
      </c>
    </row>
    <row r="129" spans="1:3" ht="12" customHeight="1">
      <c r="A129" s="15" t="s">
        <v>174</v>
      </c>
      <c r="B129" s="141" t="s">
        <v>352</v>
      </c>
      <c r="C129" s="261"/>
    </row>
    <row r="130" spans="1:3" ht="12" customHeight="1">
      <c r="A130" s="15" t="s">
        <v>345</v>
      </c>
      <c r="B130" s="141" t="s">
        <v>340</v>
      </c>
      <c r="C130" s="261"/>
    </row>
    <row r="131" spans="1:3" ht="12" customHeight="1">
      <c r="A131" s="15" t="s">
        <v>346</v>
      </c>
      <c r="B131" s="141" t="s">
        <v>351</v>
      </c>
      <c r="C131" s="261"/>
    </row>
    <row r="132" spans="1:3" ht="16.5" thickBot="1">
      <c r="A132" s="13" t="s">
        <v>347</v>
      </c>
      <c r="B132" s="141" t="s">
        <v>350</v>
      </c>
      <c r="C132" s="263"/>
    </row>
    <row r="133" spans="1:3" ht="12" customHeight="1" thickBot="1">
      <c r="A133" s="20" t="s">
        <v>18</v>
      </c>
      <c r="B133" s="123" t="s">
        <v>431</v>
      </c>
      <c r="C133" s="293">
        <f>+C98+C119</f>
        <v>514977799</v>
      </c>
    </row>
    <row r="134" spans="1:3" ht="12" customHeight="1" thickBot="1">
      <c r="A134" s="20" t="s">
        <v>19</v>
      </c>
      <c r="B134" s="123" t="s">
        <v>432</v>
      </c>
      <c r="C134" s="293">
        <f>+C135+C136+C137</f>
        <v>0</v>
      </c>
    </row>
    <row r="135" spans="1:3" ht="12" customHeight="1">
      <c r="A135" s="15" t="s">
        <v>252</v>
      </c>
      <c r="B135" s="12" t="s">
        <v>439</v>
      </c>
      <c r="C135" s="261"/>
    </row>
    <row r="136" spans="1:3" ht="12" customHeight="1">
      <c r="A136" s="15" t="s">
        <v>253</v>
      </c>
      <c r="B136" s="12" t="s">
        <v>440</v>
      </c>
      <c r="C136" s="261"/>
    </row>
    <row r="137" spans="1:3" ht="12" customHeight="1" thickBot="1">
      <c r="A137" s="13" t="s">
        <v>254</v>
      </c>
      <c r="B137" s="12" t="s">
        <v>441</v>
      </c>
      <c r="C137" s="261"/>
    </row>
    <row r="138" spans="1:3" ht="12" customHeight="1" thickBot="1">
      <c r="A138" s="20" t="s">
        <v>20</v>
      </c>
      <c r="B138" s="123" t="s">
        <v>433</v>
      </c>
      <c r="C138" s="293">
        <f>SUM(C139:C144)</f>
        <v>0</v>
      </c>
    </row>
    <row r="139" spans="1:3" ht="12" customHeight="1">
      <c r="A139" s="15" t="s">
        <v>89</v>
      </c>
      <c r="B139" s="9" t="s">
        <v>442</v>
      </c>
      <c r="C139" s="261"/>
    </row>
    <row r="140" spans="1:3" ht="12" customHeight="1">
      <c r="A140" s="15" t="s">
        <v>90</v>
      </c>
      <c r="B140" s="9" t="s">
        <v>434</v>
      </c>
      <c r="C140" s="261"/>
    </row>
    <row r="141" spans="1:3" ht="12" customHeight="1">
      <c r="A141" s="15" t="s">
        <v>91</v>
      </c>
      <c r="B141" s="9" t="s">
        <v>435</v>
      </c>
      <c r="C141" s="261"/>
    </row>
    <row r="142" spans="1:3" ht="12" customHeight="1">
      <c r="A142" s="15" t="s">
        <v>159</v>
      </c>
      <c r="B142" s="9" t="s">
        <v>436</v>
      </c>
      <c r="C142" s="261"/>
    </row>
    <row r="143" spans="1:3" ht="12" customHeight="1" thickBot="1">
      <c r="A143" s="13" t="s">
        <v>160</v>
      </c>
      <c r="B143" s="7" t="s">
        <v>437</v>
      </c>
      <c r="C143" s="263"/>
    </row>
    <row r="144" spans="1:3" ht="12" customHeight="1" thickBot="1">
      <c r="A144" s="562" t="s">
        <v>161</v>
      </c>
      <c r="B144" s="567" t="s">
        <v>438</v>
      </c>
      <c r="C144" s="568"/>
    </row>
    <row r="145" spans="1:3" ht="12" customHeight="1" thickBot="1">
      <c r="A145" s="20" t="s">
        <v>21</v>
      </c>
      <c r="B145" s="123" t="s">
        <v>446</v>
      </c>
      <c r="C145" s="299">
        <f>+C146+C147+C148+C149</f>
        <v>5049769</v>
      </c>
    </row>
    <row r="146" spans="1:3" ht="12" customHeight="1">
      <c r="A146" s="15" t="s">
        <v>92</v>
      </c>
      <c r="B146" s="9" t="s">
        <v>355</v>
      </c>
      <c r="C146" s="261"/>
    </row>
    <row r="147" spans="1:3" ht="12" customHeight="1">
      <c r="A147" s="15" t="s">
        <v>93</v>
      </c>
      <c r="B147" s="9" t="s">
        <v>356</v>
      </c>
      <c r="C147" s="261">
        <v>5049769</v>
      </c>
    </row>
    <row r="148" spans="1:3" ht="12" customHeight="1" thickBot="1">
      <c r="A148" s="13" t="s">
        <v>272</v>
      </c>
      <c r="B148" s="7" t="s">
        <v>447</v>
      </c>
      <c r="C148" s="263"/>
    </row>
    <row r="149" spans="1:3" ht="12" customHeight="1" thickBot="1">
      <c r="A149" s="562" t="s">
        <v>273</v>
      </c>
      <c r="B149" s="567" t="s">
        <v>374</v>
      </c>
      <c r="C149" s="568"/>
    </row>
    <row r="150" spans="1:3" ht="12" customHeight="1" thickBot="1">
      <c r="A150" s="20" t="s">
        <v>22</v>
      </c>
      <c r="B150" s="123" t="s">
        <v>448</v>
      </c>
      <c r="C150" s="302">
        <f>SUM(C151:C155)</f>
        <v>0</v>
      </c>
    </row>
    <row r="151" spans="1:3" ht="12" customHeight="1">
      <c r="A151" s="15" t="s">
        <v>94</v>
      </c>
      <c r="B151" s="9" t="s">
        <v>443</v>
      </c>
      <c r="C151" s="261"/>
    </row>
    <row r="152" spans="1:3" ht="12" customHeight="1">
      <c r="A152" s="15" t="s">
        <v>95</v>
      </c>
      <c r="B152" s="9" t="s">
        <v>450</v>
      </c>
      <c r="C152" s="261"/>
    </row>
    <row r="153" spans="1:3" ht="12" customHeight="1">
      <c r="A153" s="15" t="s">
        <v>284</v>
      </c>
      <c r="B153" s="9" t="s">
        <v>445</v>
      </c>
      <c r="C153" s="261"/>
    </row>
    <row r="154" spans="1:3" ht="12" customHeight="1">
      <c r="A154" s="15" t="s">
        <v>285</v>
      </c>
      <c r="B154" s="9" t="s">
        <v>501</v>
      </c>
      <c r="C154" s="261"/>
    </row>
    <row r="155" spans="1:3" ht="12" customHeight="1" thickBot="1">
      <c r="A155" s="15" t="s">
        <v>449</v>
      </c>
      <c r="B155" s="9" t="s">
        <v>452</v>
      </c>
      <c r="C155" s="261"/>
    </row>
    <row r="156" spans="1:3" ht="12" customHeight="1" thickBot="1">
      <c r="A156" s="20" t="s">
        <v>23</v>
      </c>
      <c r="B156" s="123" t="s">
        <v>453</v>
      </c>
      <c r="C156" s="481"/>
    </row>
    <row r="157" spans="1:3" ht="12" customHeight="1" thickBot="1">
      <c r="A157" s="20" t="s">
        <v>24</v>
      </c>
      <c r="B157" s="123" t="s">
        <v>454</v>
      </c>
      <c r="C157" s="481"/>
    </row>
    <row r="158" spans="1:9" ht="15" customHeight="1" thickBot="1">
      <c r="A158" s="20" t="s">
        <v>25</v>
      </c>
      <c r="B158" s="123" t="s">
        <v>456</v>
      </c>
      <c r="C158" s="569">
        <f>+C134+C138+C145+C150+C156+C157</f>
        <v>5049769</v>
      </c>
      <c r="F158" s="422"/>
      <c r="G158" s="423"/>
      <c r="H158" s="423"/>
      <c r="I158" s="423"/>
    </row>
    <row r="159" spans="1:3" s="410" customFormat="1" ht="17.25" customHeight="1" thickBot="1">
      <c r="A159" s="291" t="s">
        <v>26</v>
      </c>
      <c r="B159" s="570" t="s">
        <v>455</v>
      </c>
      <c r="C159" s="569">
        <f>+C133+C158</f>
        <v>520027568</v>
      </c>
    </row>
    <row r="160" spans="1:3" ht="15.75" customHeight="1">
      <c r="A160" s="571"/>
      <c r="B160" s="571"/>
      <c r="C160" s="633">
        <f>C92-C159</f>
        <v>0</v>
      </c>
    </row>
    <row r="161" spans="1:3" ht="15.75">
      <c r="A161" s="737" t="s">
        <v>357</v>
      </c>
      <c r="B161" s="737"/>
      <c r="C161" s="737"/>
    </row>
    <row r="162" spans="1:3" ht="15" customHeight="1" thickBot="1">
      <c r="A162" s="738" t="s">
        <v>145</v>
      </c>
      <c r="B162" s="738"/>
      <c r="C162" s="575" t="str">
        <f>C95</f>
        <v>Forintban!</v>
      </c>
    </row>
    <row r="163" spans="1:4" ht="13.5" customHeight="1" thickBot="1">
      <c r="A163" s="20">
        <v>1</v>
      </c>
      <c r="B163" s="27" t="s">
        <v>457</v>
      </c>
      <c r="C163" s="293">
        <f>+C67-C133</f>
        <v>-93582050</v>
      </c>
      <c r="D163" s="424"/>
    </row>
    <row r="164" spans="1:3" ht="27.75" customHeight="1" thickBot="1">
      <c r="A164" s="20" t="s">
        <v>17</v>
      </c>
      <c r="B164" s="27" t="s">
        <v>463</v>
      </c>
      <c r="C164" s="293">
        <f>+C91-C158</f>
        <v>93582050</v>
      </c>
    </row>
  </sheetData>
  <sheetProtection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39">
      <selection activeCell="C104" sqref="C104"/>
    </sheetView>
  </sheetViews>
  <sheetFormatPr defaultColWidth="9.00390625" defaultRowHeight="12.75"/>
  <cols>
    <col min="1" max="1" width="9.50390625" style="377" customWidth="1"/>
    <col min="2" max="2" width="99.375" style="377" customWidth="1"/>
    <col min="3" max="3" width="21.625" style="378" customWidth="1"/>
    <col min="4" max="4" width="9.00390625" style="408" customWidth="1"/>
    <col min="5" max="16384" width="9.375" style="408" customWidth="1"/>
  </cols>
  <sheetData>
    <row r="1" spans="1:3" ht="18.75" customHeight="1">
      <c r="A1" s="624"/>
      <c r="B1" s="732" t="str">
        <f>CONCATENATE("1.3. melléklet ",ALAPADATOK!A7," ",ALAPADATOK!B7," ",ALAPADATOK!C7," ",ALAPADATOK!D7," ",ALAPADATOK!E7," ",ALAPADATOK!F7," ",ALAPADATOK!G7," ",ALAPADATOK!H7)</f>
        <v>1.3. melléklet a 3 / 2019. ( II.15. ) önkormányzati rendelethez</v>
      </c>
      <c r="C1" s="733"/>
    </row>
    <row r="2" spans="1:3" ht="21.75" customHeight="1">
      <c r="A2" s="625"/>
      <c r="B2" s="626" t="str">
        <f>CONCATENATE(ALAPADATOK!A3)</f>
        <v>MURAKERESZTÚR KÖZSÉG ÖNKORMÁNYZATA</v>
      </c>
      <c r="C2" s="627"/>
    </row>
    <row r="3" spans="1:3" ht="21.75" customHeight="1">
      <c r="A3" s="627"/>
      <c r="B3" s="626" t="s">
        <v>560</v>
      </c>
      <c r="C3" s="627"/>
    </row>
    <row r="4" spans="1:3" ht="21.75" customHeight="1">
      <c r="A4" s="627"/>
      <c r="B4" s="626" t="s">
        <v>563</v>
      </c>
      <c r="C4" s="627"/>
    </row>
    <row r="5" spans="1:3" ht="21.75" customHeight="1">
      <c r="A5" s="624"/>
      <c r="B5" s="624"/>
      <c r="C5" s="628"/>
    </row>
    <row r="6" spans="1:3" ht="15" customHeight="1">
      <c r="A6" s="734" t="s">
        <v>13</v>
      </c>
      <c r="B6" s="734"/>
      <c r="C6" s="734"/>
    </row>
    <row r="7" spans="1:3" ht="15" customHeight="1" thickBot="1">
      <c r="A7" s="735" t="s">
        <v>143</v>
      </c>
      <c r="B7" s="735"/>
      <c r="C7" s="573" t="str">
        <f>CONCATENATE('KV_1.1.sz.mell.'!C7)</f>
        <v>Forintban!</v>
      </c>
    </row>
    <row r="8" spans="1:3" ht="24" customHeight="1" thickBot="1">
      <c r="A8" s="629" t="s">
        <v>67</v>
      </c>
      <c r="B8" s="630" t="s">
        <v>15</v>
      </c>
      <c r="C8" s="631" t="str">
        <f>+CONCATENATE(LEFT(KV_ÖSSZEFÜGGÉSEK!A5,4),". évi előirányzat")</f>
        <v>2019. évi előirányzat</v>
      </c>
    </row>
    <row r="9" spans="1:3" s="409" customFormat="1" ht="12" customHeight="1" thickBot="1">
      <c r="A9" s="557"/>
      <c r="B9" s="558" t="s">
        <v>476</v>
      </c>
      <c r="C9" s="559" t="s">
        <v>477</v>
      </c>
    </row>
    <row r="10" spans="1:3" s="410" customFormat="1" ht="12" customHeight="1" thickBot="1">
      <c r="A10" s="20" t="s">
        <v>16</v>
      </c>
      <c r="B10" s="21" t="s">
        <v>236</v>
      </c>
      <c r="C10" s="293">
        <f>+C11+C12+C13+C14+C15+C16</f>
        <v>0</v>
      </c>
    </row>
    <row r="11" spans="1:3" s="410" customFormat="1" ht="12" customHeight="1">
      <c r="A11" s="15" t="s">
        <v>96</v>
      </c>
      <c r="B11" s="411" t="s">
        <v>237</v>
      </c>
      <c r="C11" s="296"/>
    </row>
    <row r="12" spans="1:3" s="410" customFormat="1" ht="12" customHeight="1">
      <c r="A12" s="14" t="s">
        <v>97</v>
      </c>
      <c r="B12" s="412" t="s">
        <v>238</v>
      </c>
      <c r="C12" s="295"/>
    </row>
    <row r="13" spans="1:3" s="410" customFormat="1" ht="12" customHeight="1">
      <c r="A13" s="14" t="s">
        <v>98</v>
      </c>
      <c r="B13" s="412" t="s">
        <v>531</v>
      </c>
      <c r="C13" s="295"/>
    </row>
    <row r="14" spans="1:3" s="410" customFormat="1" ht="12" customHeight="1">
      <c r="A14" s="14" t="s">
        <v>99</v>
      </c>
      <c r="B14" s="412" t="s">
        <v>240</v>
      </c>
      <c r="C14" s="295"/>
    </row>
    <row r="15" spans="1:3" s="410" customFormat="1" ht="12" customHeight="1">
      <c r="A15" s="14" t="s">
        <v>139</v>
      </c>
      <c r="B15" s="289" t="s">
        <v>415</v>
      </c>
      <c r="C15" s="295"/>
    </row>
    <row r="16" spans="1:3" s="410" customFormat="1" ht="12" customHeight="1" thickBot="1">
      <c r="A16" s="16" t="s">
        <v>100</v>
      </c>
      <c r="B16" s="290" t="s">
        <v>416</v>
      </c>
      <c r="C16" s="295"/>
    </row>
    <row r="17" spans="1:3" s="410" customFormat="1" ht="12" customHeight="1" thickBot="1">
      <c r="A17" s="20" t="s">
        <v>17</v>
      </c>
      <c r="B17" s="288" t="s">
        <v>241</v>
      </c>
      <c r="C17" s="293">
        <f>+C18+C19+C20+C21+C22</f>
        <v>0</v>
      </c>
    </row>
    <row r="18" spans="1:3" s="410" customFormat="1" ht="12" customHeight="1">
      <c r="A18" s="15" t="s">
        <v>102</v>
      </c>
      <c r="B18" s="411" t="s">
        <v>242</v>
      </c>
      <c r="C18" s="296"/>
    </row>
    <row r="19" spans="1:3" s="410" customFormat="1" ht="12" customHeight="1">
      <c r="A19" s="14" t="s">
        <v>103</v>
      </c>
      <c r="B19" s="412" t="s">
        <v>243</v>
      </c>
      <c r="C19" s="295"/>
    </row>
    <row r="20" spans="1:3" s="410" customFormat="1" ht="12" customHeight="1">
      <c r="A20" s="14" t="s">
        <v>104</v>
      </c>
      <c r="B20" s="412" t="s">
        <v>406</v>
      </c>
      <c r="C20" s="295"/>
    </row>
    <row r="21" spans="1:3" s="410" customFormat="1" ht="12" customHeight="1">
      <c r="A21" s="14" t="s">
        <v>105</v>
      </c>
      <c r="B21" s="412" t="s">
        <v>407</v>
      </c>
      <c r="C21" s="295"/>
    </row>
    <row r="22" spans="1:3" s="410" customFormat="1" ht="12" customHeight="1">
      <c r="A22" s="14" t="s">
        <v>106</v>
      </c>
      <c r="B22" s="412" t="s">
        <v>554</v>
      </c>
      <c r="C22" s="295"/>
    </row>
    <row r="23" spans="1:3" s="410" customFormat="1" ht="12" customHeight="1" thickBot="1">
      <c r="A23" s="16" t="s">
        <v>115</v>
      </c>
      <c r="B23" s="290" t="s">
        <v>245</v>
      </c>
      <c r="C23" s="297"/>
    </row>
    <row r="24" spans="1:3" s="410" customFormat="1" ht="12" customHeight="1" thickBot="1">
      <c r="A24" s="20" t="s">
        <v>18</v>
      </c>
      <c r="B24" s="21" t="s">
        <v>246</v>
      </c>
      <c r="C24" s="293">
        <f>+C25+C26+C27+C28+C29</f>
        <v>0</v>
      </c>
    </row>
    <row r="25" spans="1:3" s="410" customFormat="1" ht="12" customHeight="1">
      <c r="A25" s="15" t="s">
        <v>85</v>
      </c>
      <c r="B25" s="411" t="s">
        <v>247</v>
      </c>
      <c r="C25" s="296"/>
    </row>
    <row r="26" spans="1:3" s="410" customFormat="1" ht="12" customHeight="1">
      <c r="A26" s="14" t="s">
        <v>86</v>
      </c>
      <c r="B26" s="412" t="s">
        <v>248</v>
      </c>
      <c r="C26" s="295"/>
    </row>
    <row r="27" spans="1:3" s="410" customFormat="1" ht="12" customHeight="1">
      <c r="A27" s="14" t="s">
        <v>87</v>
      </c>
      <c r="B27" s="412" t="s">
        <v>408</v>
      </c>
      <c r="C27" s="295"/>
    </row>
    <row r="28" spans="1:3" s="410" customFormat="1" ht="12" customHeight="1">
      <c r="A28" s="14" t="s">
        <v>88</v>
      </c>
      <c r="B28" s="412" t="s">
        <v>409</v>
      </c>
      <c r="C28" s="295"/>
    </row>
    <row r="29" spans="1:3" s="410" customFormat="1" ht="12" customHeight="1">
      <c r="A29" s="14" t="s">
        <v>155</v>
      </c>
      <c r="B29" s="412" t="s">
        <v>249</v>
      </c>
      <c r="C29" s="295"/>
    </row>
    <row r="30" spans="1:3" s="549" customFormat="1" ht="12" customHeight="1" thickBot="1">
      <c r="A30" s="560" t="s">
        <v>156</v>
      </c>
      <c r="B30" s="547" t="s">
        <v>549</v>
      </c>
      <c r="C30" s="548"/>
    </row>
    <row r="31" spans="1:3" s="410" customFormat="1" ht="12" customHeight="1" thickBot="1">
      <c r="A31" s="20" t="s">
        <v>157</v>
      </c>
      <c r="B31" s="21" t="s">
        <v>532</v>
      </c>
      <c r="C31" s="299">
        <f>SUM(C32:C38)</f>
        <v>2400000</v>
      </c>
    </row>
    <row r="32" spans="1:3" s="410" customFormat="1" ht="12" customHeight="1">
      <c r="A32" s="15" t="s">
        <v>252</v>
      </c>
      <c r="B32" s="411" t="s">
        <v>536</v>
      </c>
      <c r="C32" s="296"/>
    </row>
    <row r="33" spans="1:3" s="410" customFormat="1" ht="12" customHeight="1">
      <c r="A33" s="14" t="s">
        <v>253</v>
      </c>
      <c r="B33" s="412" t="s">
        <v>639</v>
      </c>
      <c r="C33" s="295"/>
    </row>
    <row r="34" spans="1:3" s="410" customFormat="1" ht="12" customHeight="1">
      <c r="A34" s="14" t="s">
        <v>254</v>
      </c>
      <c r="B34" s="412" t="s">
        <v>538</v>
      </c>
      <c r="C34" s="295">
        <v>2400000</v>
      </c>
    </row>
    <row r="35" spans="1:3" s="410" customFormat="1" ht="12" customHeight="1">
      <c r="A35" s="14" t="s">
        <v>255</v>
      </c>
      <c r="B35" s="412" t="s">
        <v>539</v>
      </c>
      <c r="C35" s="295"/>
    </row>
    <row r="36" spans="1:3" s="410" customFormat="1" ht="12" customHeight="1">
      <c r="A36" s="14" t="s">
        <v>533</v>
      </c>
      <c r="B36" s="412" t="s">
        <v>256</v>
      </c>
      <c r="C36" s="295"/>
    </row>
    <row r="37" spans="1:3" s="410" customFormat="1" ht="12" customHeight="1">
      <c r="A37" s="14" t="s">
        <v>534</v>
      </c>
      <c r="B37" s="412" t="s">
        <v>257</v>
      </c>
      <c r="C37" s="295"/>
    </row>
    <row r="38" spans="1:3" s="410" customFormat="1" ht="12" customHeight="1" thickBot="1">
      <c r="A38" s="16" t="s">
        <v>535</v>
      </c>
      <c r="B38" s="509" t="s">
        <v>258</v>
      </c>
      <c r="C38" s="297"/>
    </row>
    <row r="39" spans="1:3" s="410" customFormat="1" ht="12" customHeight="1" thickBot="1">
      <c r="A39" s="20" t="s">
        <v>20</v>
      </c>
      <c r="B39" s="21" t="s">
        <v>417</v>
      </c>
      <c r="C39" s="293">
        <f>SUM(C40:C50)</f>
        <v>3386887</v>
      </c>
    </row>
    <row r="40" spans="1:3" s="410" customFormat="1" ht="12" customHeight="1">
      <c r="A40" s="15" t="s">
        <v>89</v>
      </c>
      <c r="B40" s="411" t="s">
        <v>261</v>
      </c>
      <c r="C40" s="296"/>
    </row>
    <row r="41" spans="1:3" s="410" customFormat="1" ht="12" customHeight="1">
      <c r="A41" s="14" t="s">
        <v>90</v>
      </c>
      <c r="B41" s="412" t="s">
        <v>262</v>
      </c>
      <c r="C41" s="295">
        <v>2666840</v>
      </c>
    </row>
    <row r="42" spans="1:3" s="410" customFormat="1" ht="12" customHeight="1">
      <c r="A42" s="14" t="s">
        <v>91</v>
      </c>
      <c r="B42" s="412" t="s">
        <v>263</v>
      </c>
      <c r="C42" s="295"/>
    </row>
    <row r="43" spans="1:3" s="410" customFormat="1" ht="12" customHeight="1">
      <c r="A43" s="14" t="s">
        <v>159</v>
      </c>
      <c r="B43" s="412" t="s">
        <v>264</v>
      </c>
      <c r="C43" s="295"/>
    </row>
    <row r="44" spans="1:3" s="410" customFormat="1" ht="12" customHeight="1">
      <c r="A44" s="14" t="s">
        <v>160</v>
      </c>
      <c r="B44" s="412" t="s">
        <v>265</v>
      </c>
      <c r="C44" s="295"/>
    </row>
    <row r="45" spans="1:3" s="410" customFormat="1" ht="12" customHeight="1">
      <c r="A45" s="14" t="s">
        <v>161</v>
      </c>
      <c r="B45" s="412" t="s">
        <v>266</v>
      </c>
      <c r="C45" s="295">
        <v>720047</v>
      </c>
    </row>
    <row r="46" spans="1:3" s="410" customFormat="1" ht="12" customHeight="1">
      <c r="A46" s="14" t="s">
        <v>162</v>
      </c>
      <c r="B46" s="412" t="s">
        <v>267</v>
      </c>
      <c r="C46" s="295"/>
    </row>
    <row r="47" spans="1:3" s="410" customFormat="1" ht="12" customHeight="1">
      <c r="A47" s="14" t="s">
        <v>163</v>
      </c>
      <c r="B47" s="412" t="s">
        <v>540</v>
      </c>
      <c r="C47" s="295"/>
    </row>
    <row r="48" spans="1:3" s="410" customFormat="1" ht="12" customHeight="1">
      <c r="A48" s="14" t="s">
        <v>259</v>
      </c>
      <c r="B48" s="412" t="s">
        <v>269</v>
      </c>
      <c r="C48" s="298"/>
    </row>
    <row r="49" spans="1:3" s="410" customFormat="1" ht="12" customHeight="1">
      <c r="A49" s="16" t="s">
        <v>260</v>
      </c>
      <c r="B49" s="413" t="s">
        <v>419</v>
      </c>
      <c r="C49" s="399"/>
    </row>
    <row r="50" spans="1:3" s="410" customFormat="1" ht="12" customHeight="1" thickBot="1">
      <c r="A50" s="16" t="s">
        <v>418</v>
      </c>
      <c r="B50" s="290" t="s">
        <v>270</v>
      </c>
      <c r="C50" s="399"/>
    </row>
    <row r="51" spans="1:3" s="410" customFormat="1" ht="12" customHeight="1" thickBot="1">
      <c r="A51" s="20" t="s">
        <v>21</v>
      </c>
      <c r="B51" s="21" t="s">
        <v>271</v>
      </c>
      <c r="C51" s="293">
        <f>SUM(C52:C56)</f>
        <v>0</v>
      </c>
    </row>
    <row r="52" spans="1:3" s="410" customFormat="1" ht="12" customHeight="1">
      <c r="A52" s="15" t="s">
        <v>92</v>
      </c>
      <c r="B52" s="411" t="s">
        <v>275</v>
      </c>
      <c r="C52" s="455"/>
    </row>
    <row r="53" spans="1:3" s="410" customFormat="1" ht="12" customHeight="1">
      <c r="A53" s="14" t="s">
        <v>93</v>
      </c>
      <c r="B53" s="412" t="s">
        <v>276</v>
      </c>
      <c r="C53" s="298"/>
    </row>
    <row r="54" spans="1:3" s="410" customFormat="1" ht="12" customHeight="1">
      <c r="A54" s="14" t="s">
        <v>272</v>
      </c>
      <c r="B54" s="412" t="s">
        <v>277</v>
      </c>
      <c r="C54" s="298"/>
    </row>
    <row r="55" spans="1:3" s="410" customFormat="1" ht="12" customHeight="1">
      <c r="A55" s="14" t="s">
        <v>273</v>
      </c>
      <c r="B55" s="412" t="s">
        <v>278</v>
      </c>
      <c r="C55" s="298"/>
    </row>
    <row r="56" spans="1:3" s="410" customFormat="1" ht="12" customHeight="1" thickBot="1">
      <c r="A56" s="16" t="s">
        <v>274</v>
      </c>
      <c r="B56" s="290" t="s">
        <v>279</v>
      </c>
      <c r="C56" s="399"/>
    </row>
    <row r="57" spans="1:3" s="410" customFormat="1" ht="12" customHeight="1" thickBot="1">
      <c r="A57" s="20" t="s">
        <v>164</v>
      </c>
      <c r="B57" s="21" t="s">
        <v>280</v>
      </c>
      <c r="C57" s="293">
        <f>SUM(C58:C60)</f>
        <v>0</v>
      </c>
    </row>
    <row r="58" spans="1:3" s="410" customFormat="1" ht="12" customHeight="1">
      <c r="A58" s="15" t="s">
        <v>94</v>
      </c>
      <c r="B58" s="411" t="s">
        <v>281</v>
      </c>
      <c r="C58" s="296"/>
    </row>
    <row r="59" spans="1:3" s="410" customFormat="1" ht="12" customHeight="1">
      <c r="A59" s="14" t="s">
        <v>95</v>
      </c>
      <c r="B59" s="412" t="s">
        <v>410</v>
      </c>
      <c r="C59" s="295"/>
    </row>
    <row r="60" spans="1:3" s="410" customFormat="1" ht="12" customHeight="1">
      <c r="A60" s="14" t="s">
        <v>284</v>
      </c>
      <c r="B60" s="412" t="s">
        <v>282</v>
      </c>
      <c r="C60" s="295"/>
    </row>
    <row r="61" spans="1:3" s="410" customFormat="1" ht="12" customHeight="1" thickBot="1">
      <c r="A61" s="16" t="s">
        <v>285</v>
      </c>
      <c r="B61" s="290" t="s">
        <v>283</v>
      </c>
      <c r="C61" s="297"/>
    </row>
    <row r="62" spans="1:3" s="410" customFormat="1" ht="12" customHeight="1" thickBot="1">
      <c r="A62" s="20" t="s">
        <v>23</v>
      </c>
      <c r="B62" s="288" t="s">
        <v>286</v>
      </c>
      <c r="C62" s="293">
        <f>SUM(C63:C65)</f>
        <v>0</v>
      </c>
    </row>
    <row r="63" spans="1:3" s="410" customFormat="1" ht="12" customHeight="1">
      <c r="A63" s="15" t="s">
        <v>165</v>
      </c>
      <c r="B63" s="411" t="s">
        <v>288</v>
      </c>
      <c r="C63" s="298"/>
    </row>
    <row r="64" spans="1:3" s="410" customFormat="1" ht="12" customHeight="1">
      <c r="A64" s="14" t="s">
        <v>166</v>
      </c>
      <c r="B64" s="412" t="s">
        <v>411</v>
      </c>
      <c r="C64" s="298"/>
    </row>
    <row r="65" spans="1:3" s="410" customFormat="1" ht="12" customHeight="1">
      <c r="A65" s="14" t="s">
        <v>215</v>
      </c>
      <c r="B65" s="412" t="s">
        <v>289</v>
      </c>
      <c r="C65" s="298"/>
    </row>
    <row r="66" spans="1:3" s="410" customFormat="1" ht="12" customHeight="1" thickBot="1">
      <c r="A66" s="16" t="s">
        <v>287</v>
      </c>
      <c r="B66" s="290" t="s">
        <v>290</v>
      </c>
      <c r="C66" s="298"/>
    </row>
    <row r="67" spans="1:3" s="410" customFormat="1" ht="12" customHeight="1" thickBot="1">
      <c r="A67" s="482" t="s">
        <v>459</v>
      </c>
      <c r="B67" s="21" t="s">
        <v>291</v>
      </c>
      <c r="C67" s="299">
        <f>+C10+C17+C24+C31+C39+C51+C57+C62</f>
        <v>5786887</v>
      </c>
    </row>
    <row r="68" spans="1:3" s="410" customFormat="1" ht="12" customHeight="1" thickBot="1">
      <c r="A68" s="458" t="s">
        <v>292</v>
      </c>
      <c r="B68" s="288" t="s">
        <v>293</v>
      </c>
      <c r="C68" s="293">
        <f>SUM(C69:C71)</f>
        <v>0</v>
      </c>
    </row>
    <row r="69" spans="1:3" s="410" customFormat="1" ht="12" customHeight="1">
      <c r="A69" s="15" t="s">
        <v>321</v>
      </c>
      <c r="B69" s="411" t="s">
        <v>294</v>
      </c>
      <c r="C69" s="298"/>
    </row>
    <row r="70" spans="1:3" s="410" customFormat="1" ht="12" customHeight="1">
      <c r="A70" s="14" t="s">
        <v>330</v>
      </c>
      <c r="B70" s="412" t="s">
        <v>295</v>
      </c>
      <c r="C70" s="298"/>
    </row>
    <row r="71" spans="1:3" s="410" customFormat="1" ht="12" customHeight="1" thickBot="1">
      <c r="A71" s="16" t="s">
        <v>331</v>
      </c>
      <c r="B71" s="476" t="s">
        <v>550</v>
      </c>
      <c r="C71" s="298"/>
    </row>
    <row r="72" spans="1:3" s="410" customFormat="1" ht="12" customHeight="1" thickBot="1">
      <c r="A72" s="458" t="s">
        <v>297</v>
      </c>
      <c r="B72" s="288" t="s">
        <v>298</v>
      </c>
      <c r="C72" s="293">
        <f>SUM(C73:C76)</f>
        <v>0</v>
      </c>
    </row>
    <row r="73" spans="1:3" s="410" customFormat="1" ht="12" customHeight="1">
      <c r="A73" s="15" t="s">
        <v>140</v>
      </c>
      <c r="B73" s="411" t="s">
        <v>299</v>
      </c>
      <c r="C73" s="298"/>
    </row>
    <row r="74" spans="1:3" s="410" customFormat="1" ht="12" customHeight="1">
      <c r="A74" s="14" t="s">
        <v>141</v>
      </c>
      <c r="B74" s="412" t="s">
        <v>551</v>
      </c>
      <c r="C74" s="298"/>
    </row>
    <row r="75" spans="1:3" s="410" customFormat="1" ht="12" customHeight="1" thickBot="1">
      <c r="A75" s="16" t="s">
        <v>322</v>
      </c>
      <c r="B75" s="413" t="s">
        <v>300</v>
      </c>
      <c r="C75" s="399"/>
    </row>
    <row r="76" spans="1:3" s="410" customFormat="1" ht="12" customHeight="1" thickBot="1">
      <c r="A76" s="562" t="s">
        <v>323</v>
      </c>
      <c r="B76" s="563" t="s">
        <v>552</v>
      </c>
      <c r="C76" s="564"/>
    </row>
    <row r="77" spans="1:3" s="410" customFormat="1" ht="12" customHeight="1" thickBot="1">
      <c r="A77" s="458" t="s">
        <v>301</v>
      </c>
      <c r="B77" s="288" t="s">
        <v>302</v>
      </c>
      <c r="C77" s="293">
        <f>SUM(C78:C79)</f>
        <v>0</v>
      </c>
    </row>
    <row r="78" spans="1:3" s="410" customFormat="1" ht="12" customHeight="1" thickBot="1">
      <c r="A78" s="13" t="s">
        <v>324</v>
      </c>
      <c r="B78" s="561" t="s">
        <v>303</v>
      </c>
      <c r="C78" s="399"/>
    </row>
    <row r="79" spans="1:3" s="410" customFormat="1" ht="12" customHeight="1" thickBot="1">
      <c r="A79" s="562" t="s">
        <v>325</v>
      </c>
      <c r="B79" s="563" t="s">
        <v>304</v>
      </c>
      <c r="C79" s="564"/>
    </row>
    <row r="80" spans="1:3" s="410" customFormat="1" ht="12" customHeight="1" thickBot="1">
      <c r="A80" s="458" t="s">
        <v>305</v>
      </c>
      <c r="B80" s="288" t="s">
        <v>306</v>
      </c>
      <c r="C80" s="293">
        <f>SUM(C81:C83)</f>
        <v>0</v>
      </c>
    </row>
    <row r="81" spans="1:3" s="410" customFormat="1" ht="12" customHeight="1">
      <c r="A81" s="15" t="s">
        <v>326</v>
      </c>
      <c r="B81" s="411" t="s">
        <v>307</v>
      </c>
      <c r="C81" s="298"/>
    </row>
    <row r="82" spans="1:3" s="410" customFormat="1" ht="12" customHeight="1">
      <c r="A82" s="14" t="s">
        <v>327</v>
      </c>
      <c r="B82" s="412" t="s">
        <v>308</v>
      </c>
      <c r="C82" s="298"/>
    </row>
    <row r="83" spans="1:3" s="410" customFormat="1" ht="12" customHeight="1" thickBot="1">
      <c r="A83" s="18" t="s">
        <v>328</v>
      </c>
      <c r="B83" s="565" t="s">
        <v>553</v>
      </c>
      <c r="C83" s="566"/>
    </row>
    <row r="84" spans="1:3" s="410" customFormat="1" ht="12" customHeight="1" thickBot="1">
      <c r="A84" s="458" t="s">
        <v>309</v>
      </c>
      <c r="B84" s="288" t="s">
        <v>329</v>
      </c>
      <c r="C84" s="293">
        <f>SUM(C85:C88)</f>
        <v>0</v>
      </c>
    </row>
    <row r="85" spans="1:3" s="410" customFormat="1" ht="12" customHeight="1">
      <c r="A85" s="415" t="s">
        <v>310</v>
      </c>
      <c r="B85" s="411" t="s">
        <v>311</v>
      </c>
      <c r="C85" s="298"/>
    </row>
    <row r="86" spans="1:3" s="410" customFormat="1" ht="12" customHeight="1">
      <c r="A86" s="416" t="s">
        <v>312</v>
      </c>
      <c r="B86" s="412" t="s">
        <v>313</v>
      </c>
      <c r="C86" s="298"/>
    </row>
    <row r="87" spans="1:3" s="410" customFormat="1" ht="12" customHeight="1">
      <c r="A87" s="416" t="s">
        <v>314</v>
      </c>
      <c r="B87" s="412" t="s">
        <v>315</v>
      </c>
      <c r="C87" s="298"/>
    </row>
    <row r="88" spans="1:3" s="410" customFormat="1" ht="12" customHeight="1" thickBot="1">
      <c r="A88" s="417" t="s">
        <v>316</v>
      </c>
      <c r="B88" s="290" t="s">
        <v>317</v>
      </c>
      <c r="C88" s="298"/>
    </row>
    <row r="89" spans="1:3" s="410" customFormat="1" ht="12" customHeight="1" thickBot="1">
      <c r="A89" s="458" t="s">
        <v>318</v>
      </c>
      <c r="B89" s="288" t="s">
        <v>458</v>
      </c>
      <c r="C89" s="456"/>
    </row>
    <row r="90" spans="1:3" s="410" customFormat="1" ht="13.5" customHeight="1" thickBot="1">
      <c r="A90" s="458" t="s">
        <v>320</v>
      </c>
      <c r="B90" s="288" t="s">
        <v>319</v>
      </c>
      <c r="C90" s="456"/>
    </row>
    <row r="91" spans="1:3" s="410" customFormat="1" ht="15.75" customHeight="1" thickBot="1">
      <c r="A91" s="458" t="s">
        <v>332</v>
      </c>
      <c r="B91" s="418" t="s">
        <v>461</v>
      </c>
      <c r="C91" s="299">
        <f>+C68+C72+C77+C80+C84+C90+C89</f>
        <v>0</v>
      </c>
    </row>
    <row r="92" spans="1:3" s="410" customFormat="1" ht="16.5" customHeight="1" thickBot="1">
      <c r="A92" s="459" t="s">
        <v>460</v>
      </c>
      <c r="B92" s="419" t="s">
        <v>462</v>
      </c>
      <c r="C92" s="299">
        <f>+C67+C91</f>
        <v>5786887</v>
      </c>
    </row>
    <row r="93" spans="1:3" s="410" customFormat="1" ht="10.5" customHeight="1">
      <c r="A93" s="5"/>
      <c r="B93" s="6"/>
      <c r="C93" s="300"/>
    </row>
    <row r="94" spans="1:3" ht="16.5" customHeight="1">
      <c r="A94" s="739" t="s">
        <v>45</v>
      </c>
      <c r="B94" s="739"/>
      <c r="C94" s="739"/>
    </row>
    <row r="95" spans="1:3" s="420" customFormat="1" ht="16.5" customHeight="1" thickBot="1">
      <c r="A95" s="736" t="s">
        <v>144</v>
      </c>
      <c r="B95" s="736"/>
      <c r="C95" s="574" t="str">
        <f>C7</f>
        <v>Forintban!</v>
      </c>
    </row>
    <row r="96" spans="1:3" ht="37.5" customHeight="1" thickBot="1">
      <c r="A96" s="554" t="s">
        <v>67</v>
      </c>
      <c r="B96" s="555" t="s">
        <v>46</v>
      </c>
      <c r="C96" s="556" t="str">
        <f>+C8</f>
        <v>2019. évi előirányzat</v>
      </c>
    </row>
    <row r="97" spans="1:3" s="409" customFormat="1" ht="12" customHeight="1" thickBot="1">
      <c r="A97" s="554"/>
      <c r="B97" s="555" t="s">
        <v>476</v>
      </c>
      <c r="C97" s="556" t="s">
        <v>477</v>
      </c>
    </row>
    <row r="98" spans="1:3" ht="12" customHeight="1" thickBot="1">
      <c r="A98" s="22" t="s">
        <v>16</v>
      </c>
      <c r="B98" s="28" t="s">
        <v>420</v>
      </c>
      <c r="C98" s="292">
        <f>C99+C100+C101+C102+C103+C116</f>
        <v>5786887</v>
      </c>
    </row>
    <row r="99" spans="1:3" ht="12" customHeight="1">
      <c r="A99" s="17" t="s">
        <v>96</v>
      </c>
      <c r="B99" s="10" t="s">
        <v>47</v>
      </c>
      <c r="C99" s="294">
        <v>847830</v>
      </c>
    </row>
    <row r="100" spans="1:3" ht="12" customHeight="1">
      <c r="A100" s="14" t="s">
        <v>97</v>
      </c>
      <c r="B100" s="8" t="s">
        <v>167</v>
      </c>
      <c r="C100" s="295">
        <v>173209</v>
      </c>
    </row>
    <row r="101" spans="1:3" ht="12" customHeight="1">
      <c r="A101" s="14" t="s">
        <v>98</v>
      </c>
      <c r="B101" s="8" t="s">
        <v>132</v>
      </c>
      <c r="C101" s="297">
        <v>2365848</v>
      </c>
    </row>
    <row r="102" spans="1:3" ht="12" customHeight="1">
      <c r="A102" s="14" t="s">
        <v>99</v>
      </c>
      <c r="B102" s="11" t="s">
        <v>168</v>
      </c>
      <c r="C102" s="297"/>
    </row>
    <row r="103" spans="1:3" ht="12" customHeight="1">
      <c r="A103" s="14" t="s">
        <v>110</v>
      </c>
      <c r="B103" s="19" t="s">
        <v>169</v>
      </c>
      <c r="C103" s="297">
        <f>C115</f>
        <v>2400000</v>
      </c>
    </row>
    <row r="104" spans="1:3" ht="12" customHeight="1">
      <c r="A104" s="14" t="s">
        <v>100</v>
      </c>
      <c r="B104" s="8" t="s">
        <v>425</v>
      </c>
      <c r="C104" s="297"/>
    </row>
    <row r="105" spans="1:3" ht="12" customHeight="1">
      <c r="A105" s="14" t="s">
        <v>101</v>
      </c>
      <c r="B105" s="142" t="s">
        <v>424</v>
      </c>
      <c r="C105" s="297"/>
    </row>
    <row r="106" spans="1:3" ht="12" customHeight="1">
      <c r="A106" s="14" t="s">
        <v>111</v>
      </c>
      <c r="B106" s="142" t="s">
        <v>423</v>
      </c>
      <c r="C106" s="297"/>
    </row>
    <row r="107" spans="1:3" ht="12" customHeight="1">
      <c r="A107" s="14" t="s">
        <v>112</v>
      </c>
      <c r="B107" s="140" t="s">
        <v>335</v>
      </c>
      <c r="C107" s="297"/>
    </row>
    <row r="108" spans="1:3" ht="12" customHeight="1">
      <c r="A108" s="14" t="s">
        <v>113</v>
      </c>
      <c r="B108" s="141" t="s">
        <v>336</v>
      </c>
      <c r="C108" s="297"/>
    </row>
    <row r="109" spans="1:3" ht="12" customHeight="1">
      <c r="A109" s="14" t="s">
        <v>114</v>
      </c>
      <c r="B109" s="141" t="s">
        <v>337</v>
      </c>
      <c r="C109" s="297"/>
    </row>
    <row r="110" spans="1:3" ht="12" customHeight="1">
      <c r="A110" s="14" t="s">
        <v>116</v>
      </c>
      <c r="B110" s="140" t="s">
        <v>338</v>
      </c>
      <c r="C110" s="297"/>
    </row>
    <row r="111" spans="1:3" ht="12" customHeight="1">
      <c r="A111" s="14" t="s">
        <v>170</v>
      </c>
      <c r="B111" s="140" t="s">
        <v>339</v>
      </c>
      <c r="C111" s="297"/>
    </row>
    <row r="112" spans="1:3" ht="12" customHeight="1">
      <c r="A112" s="14" t="s">
        <v>333</v>
      </c>
      <c r="B112" s="141" t="s">
        <v>340</v>
      </c>
      <c r="C112" s="297"/>
    </row>
    <row r="113" spans="1:3" ht="12" customHeight="1">
      <c r="A113" s="13" t="s">
        <v>334</v>
      </c>
      <c r="B113" s="142" t="s">
        <v>341</v>
      </c>
      <c r="C113" s="297"/>
    </row>
    <row r="114" spans="1:3" ht="12" customHeight="1">
      <c r="A114" s="14" t="s">
        <v>421</v>
      </c>
      <c r="B114" s="142" t="s">
        <v>342</v>
      </c>
      <c r="C114" s="297"/>
    </row>
    <row r="115" spans="1:3" ht="12" customHeight="1">
      <c r="A115" s="16" t="s">
        <v>422</v>
      </c>
      <c r="B115" s="142" t="s">
        <v>343</v>
      </c>
      <c r="C115" s="297">
        <v>2400000</v>
      </c>
    </row>
    <row r="116" spans="1:3" ht="12" customHeight="1">
      <c r="A116" s="14" t="s">
        <v>426</v>
      </c>
      <c r="B116" s="11" t="s">
        <v>48</v>
      </c>
      <c r="C116" s="295"/>
    </row>
    <row r="117" spans="1:3" ht="12" customHeight="1">
      <c r="A117" s="14" t="s">
        <v>427</v>
      </c>
      <c r="B117" s="8" t="s">
        <v>429</v>
      </c>
      <c r="C117" s="295"/>
    </row>
    <row r="118" spans="1:3" ht="12" customHeight="1" thickBot="1">
      <c r="A118" s="18" t="s">
        <v>428</v>
      </c>
      <c r="B118" s="480" t="s">
        <v>430</v>
      </c>
      <c r="C118" s="301"/>
    </row>
    <row r="119" spans="1:3" ht="12" customHeight="1" thickBot="1">
      <c r="A119" s="477" t="s">
        <v>17</v>
      </c>
      <c r="B119" s="478" t="s">
        <v>344</v>
      </c>
      <c r="C119" s="479">
        <f>+C120+C122+C124</f>
        <v>0</v>
      </c>
    </row>
    <row r="120" spans="1:3" ht="12" customHeight="1">
      <c r="A120" s="15" t="s">
        <v>102</v>
      </c>
      <c r="B120" s="8" t="s">
        <v>214</v>
      </c>
      <c r="C120" s="296"/>
    </row>
    <row r="121" spans="1:3" ht="12" customHeight="1">
      <c r="A121" s="15" t="s">
        <v>103</v>
      </c>
      <c r="B121" s="12" t="s">
        <v>348</v>
      </c>
      <c r="C121" s="296"/>
    </row>
    <row r="122" spans="1:3" ht="12" customHeight="1">
      <c r="A122" s="15" t="s">
        <v>104</v>
      </c>
      <c r="B122" s="12" t="s">
        <v>171</v>
      </c>
      <c r="C122" s="295"/>
    </row>
    <row r="123" spans="1:3" ht="12" customHeight="1">
      <c r="A123" s="15" t="s">
        <v>105</v>
      </c>
      <c r="B123" s="12" t="s">
        <v>349</v>
      </c>
      <c r="C123" s="261"/>
    </row>
    <row r="124" spans="1:3" ht="12" customHeight="1">
      <c r="A124" s="15" t="s">
        <v>106</v>
      </c>
      <c r="B124" s="290" t="s">
        <v>555</v>
      </c>
      <c r="C124" s="261"/>
    </row>
    <row r="125" spans="1:3" ht="12" customHeight="1">
      <c r="A125" s="15" t="s">
        <v>115</v>
      </c>
      <c r="B125" s="289" t="s">
        <v>412</v>
      </c>
      <c r="C125" s="261"/>
    </row>
    <row r="126" spans="1:3" ht="12" customHeight="1">
      <c r="A126" s="15" t="s">
        <v>117</v>
      </c>
      <c r="B126" s="407" t="s">
        <v>354</v>
      </c>
      <c r="C126" s="261"/>
    </row>
    <row r="127" spans="1:3" ht="15.75">
      <c r="A127" s="15" t="s">
        <v>172</v>
      </c>
      <c r="B127" s="141" t="s">
        <v>337</v>
      </c>
      <c r="C127" s="261"/>
    </row>
    <row r="128" spans="1:3" ht="12" customHeight="1">
      <c r="A128" s="15" t="s">
        <v>173</v>
      </c>
      <c r="B128" s="141" t="s">
        <v>353</v>
      </c>
      <c r="C128" s="261"/>
    </row>
    <row r="129" spans="1:3" ht="12" customHeight="1">
      <c r="A129" s="15" t="s">
        <v>174</v>
      </c>
      <c r="B129" s="141" t="s">
        <v>352</v>
      </c>
      <c r="C129" s="261"/>
    </row>
    <row r="130" spans="1:3" ht="12" customHeight="1">
      <c r="A130" s="15" t="s">
        <v>345</v>
      </c>
      <c r="B130" s="141" t="s">
        <v>340</v>
      </c>
      <c r="C130" s="261"/>
    </row>
    <row r="131" spans="1:3" ht="12" customHeight="1">
      <c r="A131" s="15" t="s">
        <v>346</v>
      </c>
      <c r="B131" s="141" t="s">
        <v>351</v>
      </c>
      <c r="C131" s="261"/>
    </row>
    <row r="132" spans="1:3" ht="16.5" thickBot="1">
      <c r="A132" s="13" t="s">
        <v>347</v>
      </c>
      <c r="B132" s="141" t="s">
        <v>350</v>
      </c>
      <c r="C132" s="263"/>
    </row>
    <row r="133" spans="1:3" ht="12" customHeight="1" thickBot="1">
      <c r="A133" s="20" t="s">
        <v>18</v>
      </c>
      <c r="B133" s="123" t="s">
        <v>431</v>
      </c>
      <c r="C133" s="293">
        <f>+C98+C119</f>
        <v>5786887</v>
      </c>
    </row>
    <row r="134" spans="1:3" ht="12" customHeight="1" thickBot="1">
      <c r="A134" s="20" t="s">
        <v>19</v>
      </c>
      <c r="B134" s="123" t="s">
        <v>432</v>
      </c>
      <c r="C134" s="293">
        <f>+C135+C136+C137</f>
        <v>0</v>
      </c>
    </row>
    <row r="135" spans="1:3" ht="12" customHeight="1">
      <c r="A135" s="15" t="s">
        <v>252</v>
      </c>
      <c r="B135" s="12" t="s">
        <v>439</v>
      </c>
      <c r="C135" s="261"/>
    </row>
    <row r="136" spans="1:3" ht="12" customHeight="1">
      <c r="A136" s="15" t="s">
        <v>253</v>
      </c>
      <c r="B136" s="12" t="s">
        <v>440</v>
      </c>
      <c r="C136" s="261"/>
    </row>
    <row r="137" spans="1:3" ht="12" customHeight="1" thickBot="1">
      <c r="A137" s="13" t="s">
        <v>254</v>
      </c>
      <c r="B137" s="12" t="s">
        <v>441</v>
      </c>
      <c r="C137" s="261"/>
    </row>
    <row r="138" spans="1:3" ht="12" customHeight="1" thickBot="1">
      <c r="A138" s="20" t="s">
        <v>20</v>
      </c>
      <c r="B138" s="123" t="s">
        <v>433</v>
      </c>
      <c r="C138" s="293">
        <f>SUM(C139:C144)</f>
        <v>0</v>
      </c>
    </row>
    <row r="139" spans="1:3" ht="12" customHeight="1">
      <c r="A139" s="15" t="s">
        <v>89</v>
      </c>
      <c r="B139" s="9" t="s">
        <v>442</v>
      </c>
      <c r="C139" s="261"/>
    </row>
    <row r="140" spans="1:3" ht="12" customHeight="1">
      <c r="A140" s="15" t="s">
        <v>90</v>
      </c>
      <c r="B140" s="9" t="s">
        <v>434</v>
      </c>
      <c r="C140" s="261"/>
    </row>
    <row r="141" spans="1:3" ht="12" customHeight="1">
      <c r="A141" s="15" t="s">
        <v>91</v>
      </c>
      <c r="B141" s="9" t="s">
        <v>435</v>
      </c>
      <c r="C141" s="261"/>
    </row>
    <row r="142" spans="1:3" ht="12" customHeight="1">
      <c r="A142" s="15" t="s">
        <v>159</v>
      </c>
      <c r="B142" s="9" t="s">
        <v>436</v>
      </c>
      <c r="C142" s="261"/>
    </row>
    <row r="143" spans="1:3" ht="12" customHeight="1" thickBot="1">
      <c r="A143" s="13" t="s">
        <v>160</v>
      </c>
      <c r="B143" s="7" t="s">
        <v>437</v>
      </c>
      <c r="C143" s="263"/>
    </row>
    <row r="144" spans="1:3" ht="12" customHeight="1" thickBot="1">
      <c r="A144" s="562" t="s">
        <v>161</v>
      </c>
      <c r="B144" s="567" t="s">
        <v>438</v>
      </c>
      <c r="C144" s="568"/>
    </row>
    <row r="145" spans="1:3" ht="12" customHeight="1" thickBot="1">
      <c r="A145" s="20" t="s">
        <v>21</v>
      </c>
      <c r="B145" s="123" t="s">
        <v>446</v>
      </c>
      <c r="C145" s="299">
        <f>+C146+C147+C148+C149</f>
        <v>0</v>
      </c>
    </row>
    <row r="146" spans="1:3" ht="12" customHeight="1">
      <c r="A146" s="15" t="s">
        <v>92</v>
      </c>
      <c r="B146" s="9" t="s">
        <v>355</v>
      </c>
      <c r="C146" s="261"/>
    </row>
    <row r="147" spans="1:3" ht="12" customHeight="1">
      <c r="A147" s="15" t="s">
        <v>93</v>
      </c>
      <c r="B147" s="9" t="s">
        <v>356</v>
      </c>
      <c r="C147" s="261"/>
    </row>
    <row r="148" spans="1:3" ht="12" customHeight="1" thickBot="1">
      <c r="A148" s="13" t="s">
        <v>272</v>
      </c>
      <c r="B148" s="7" t="s">
        <v>447</v>
      </c>
      <c r="C148" s="263"/>
    </row>
    <row r="149" spans="1:3" ht="12" customHeight="1" thickBot="1">
      <c r="A149" s="562" t="s">
        <v>273</v>
      </c>
      <c r="B149" s="567" t="s">
        <v>374</v>
      </c>
      <c r="C149" s="568"/>
    </row>
    <row r="150" spans="1:3" ht="12" customHeight="1" thickBot="1">
      <c r="A150" s="20" t="s">
        <v>22</v>
      </c>
      <c r="B150" s="123" t="s">
        <v>448</v>
      </c>
      <c r="C150" s="302">
        <f>SUM(C151:C155)</f>
        <v>0</v>
      </c>
    </row>
    <row r="151" spans="1:3" ht="12" customHeight="1">
      <c r="A151" s="15" t="s">
        <v>94</v>
      </c>
      <c r="B151" s="9" t="s">
        <v>443</v>
      </c>
      <c r="C151" s="261"/>
    </row>
    <row r="152" spans="1:3" ht="12" customHeight="1">
      <c r="A152" s="15" t="s">
        <v>95</v>
      </c>
      <c r="B152" s="9" t="s">
        <v>450</v>
      </c>
      <c r="C152" s="261"/>
    </row>
    <row r="153" spans="1:3" ht="12" customHeight="1">
      <c r="A153" s="15" t="s">
        <v>284</v>
      </c>
      <c r="B153" s="9" t="s">
        <v>445</v>
      </c>
      <c r="C153" s="261"/>
    </row>
    <row r="154" spans="1:3" ht="12" customHeight="1">
      <c r="A154" s="15" t="s">
        <v>285</v>
      </c>
      <c r="B154" s="9" t="s">
        <v>501</v>
      </c>
      <c r="C154" s="261"/>
    </row>
    <row r="155" spans="1:3" ht="12" customHeight="1" thickBot="1">
      <c r="A155" s="15" t="s">
        <v>449</v>
      </c>
      <c r="B155" s="9" t="s">
        <v>452</v>
      </c>
      <c r="C155" s="261"/>
    </row>
    <row r="156" spans="1:3" ht="12" customHeight="1" thickBot="1">
      <c r="A156" s="20" t="s">
        <v>23</v>
      </c>
      <c r="B156" s="123" t="s">
        <v>453</v>
      </c>
      <c r="C156" s="481"/>
    </row>
    <row r="157" spans="1:3" ht="12" customHeight="1" thickBot="1">
      <c r="A157" s="20" t="s">
        <v>24</v>
      </c>
      <c r="B157" s="123" t="s">
        <v>454</v>
      </c>
      <c r="C157" s="481"/>
    </row>
    <row r="158" spans="1:9" ht="15" customHeight="1" thickBot="1">
      <c r="A158" s="20" t="s">
        <v>25</v>
      </c>
      <c r="B158" s="123" t="s">
        <v>456</v>
      </c>
      <c r="C158" s="569">
        <f>+C134+C138+C145+C150+C156+C157</f>
        <v>0</v>
      </c>
      <c r="F158" s="422"/>
      <c r="G158" s="423"/>
      <c r="H158" s="423"/>
      <c r="I158" s="423"/>
    </row>
    <row r="159" spans="1:3" s="410" customFormat="1" ht="17.25" customHeight="1" thickBot="1">
      <c r="A159" s="291" t="s">
        <v>26</v>
      </c>
      <c r="B159" s="570" t="s">
        <v>455</v>
      </c>
      <c r="C159" s="569">
        <f>+C133+C158</f>
        <v>5786887</v>
      </c>
    </row>
    <row r="160" spans="1:3" ht="15.75" customHeight="1">
      <c r="A160" s="571"/>
      <c r="B160" s="571"/>
      <c r="C160" s="633">
        <f>C92-C159</f>
        <v>0</v>
      </c>
    </row>
    <row r="161" spans="1:3" ht="15.75">
      <c r="A161" s="737" t="s">
        <v>357</v>
      </c>
      <c r="B161" s="737"/>
      <c r="C161" s="737"/>
    </row>
    <row r="162" spans="1:3" ht="15" customHeight="1" thickBot="1">
      <c r="A162" s="738" t="s">
        <v>145</v>
      </c>
      <c r="B162" s="738"/>
      <c r="C162" s="575" t="str">
        <f>C95</f>
        <v>Forintban!</v>
      </c>
    </row>
    <row r="163" spans="1:4" ht="13.5" customHeight="1" thickBot="1">
      <c r="A163" s="20">
        <v>1</v>
      </c>
      <c r="B163" s="27" t="s">
        <v>457</v>
      </c>
      <c r="C163" s="293">
        <f>+C67-C133</f>
        <v>0</v>
      </c>
      <c r="D163" s="424"/>
    </row>
    <row r="164" spans="1:3" ht="27.75" customHeight="1" thickBot="1">
      <c r="A164" s="20" t="s">
        <v>17</v>
      </c>
      <c r="B164" s="27" t="s">
        <v>463</v>
      </c>
      <c r="C164" s="293">
        <f>+C91-C158</f>
        <v>0</v>
      </c>
    </row>
  </sheetData>
  <sheetProtection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00" workbookViewId="0" topLeftCell="A4">
      <selection activeCell="E24" sqref="E24"/>
    </sheetView>
  </sheetViews>
  <sheetFormatPr defaultColWidth="9.00390625" defaultRowHeight="12.75"/>
  <cols>
    <col min="1" max="1" width="6.875" style="54" customWidth="1"/>
    <col min="2" max="2" width="55.125" style="182" customWidth="1"/>
    <col min="3" max="3" width="16.375" style="54" customWidth="1"/>
    <col min="4" max="4" width="55.125" style="54" customWidth="1"/>
    <col min="5" max="5" width="16.375" style="54" customWidth="1"/>
    <col min="6" max="6" width="4.875" style="54" customWidth="1"/>
    <col min="7" max="16384" width="9.375" style="54" customWidth="1"/>
  </cols>
  <sheetData>
    <row r="1" spans="2:6" ht="39.75" customHeight="1">
      <c r="B1" s="315" t="s">
        <v>149</v>
      </c>
      <c r="C1" s="316"/>
      <c r="D1" s="316"/>
      <c r="E1" s="316"/>
      <c r="F1" s="742" t="str">
        <f>CONCATENATE("2.1. melléklet ",ALAPADATOK!A7," ",ALAPADATOK!B7," ",ALAPADATOK!C7," ",ALAPADATOK!D7," ",ALAPADATOK!E7," ",ALAPADATOK!F7," ",ALAPADATOK!G7," ",ALAPADATOK!H7)</f>
        <v>2.1. melléklet a 3 / 2019. ( II.15. ) önkormányzati rendelethez</v>
      </c>
    </row>
    <row r="2" spans="5:6" ht="13.5" thickBot="1">
      <c r="E2" s="577" t="str">
        <f>CONCATENATE('KV_1.1.sz.mell.'!C7)</f>
        <v>Forintban!</v>
      </c>
      <c r="F2" s="742"/>
    </row>
    <row r="3" spans="1:6" ht="18" customHeight="1" thickBot="1">
      <c r="A3" s="740" t="s">
        <v>67</v>
      </c>
      <c r="B3" s="317" t="s">
        <v>54</v>
      </c>
      <c r="C3" s="318"/>
      <c r="D3" s="317" t="s">
        <v>55</v>
      </c>
      <c r="E3" s="319"/>
      <c r="F3" s="742"/>
    </row>
    <row r="4" spans="1:6" s="320" customFormat="1" ht="35.25" customHeight="1" thickBot="1">
      <c r="A4" s="741"/>
      <c r="B4" s="183" t="s">
        <v>59</v>
      </c>
      <c r="C4" s="184" t="str">
        <f>+'KV_1.1.sz.mell.'!C8</f>
        <v>2019. évi előirányzat</v>
      </c>
      <c r="D4" s="183" t="s">
        <v>59</v>
      </c>
      <c r="E4" s="51" t="str">
        <f>+C4</f>
        <v>2019. évi előirányzat</v>
      </c>
      <c r="F4" s="742"/>
    </row>
    <row r="5" spans="1:6" s="325" customFormat="1" ht="12" customHeight="1" thickBot="1">
      <c r="A5" s="321"/>
      <c r="B5" s="322" t="s">
        <v>476</v>
      </c>
      <c r="C5" s="323" t="s">
        <v>477</v>
      </c>
      <c r="D5" s="322" t="s">
        <v>478</v>
      </c>
      <c r="E5" s="324" t="s">
        <v>480</v>
      </c>
      <c r="F5" s="742"/>
    </row>
    <row r="6" spans="1:6" ht="12.75" customHeight="1">
      <c r="A6" s="326" t="s">
        <v>16</v>
      </c>
      <c r="B6" s="327" t="s">
        <v>358</v>
      </c>
      <c r="C6" s="304">
        <v>135728259</v>
      </c>
      <c r="D6" s="327" t="s">
        <v>60</v>
      </c>
      <c r="E6" s="310">
        <v>122890595</v>
      </c>
      <c r="F6" s="742"/>
    </row>
    <row r="7" spans="1:6" ht="12.75" customHeight="1">
      <c r="A7" s="328" t="s">
        <v>17</v>
      </c>
      <c r="B7" s="329" t="s">
        <v>359</v>
      </c>
      <c r="C7" s="305">
        <v>25954036</v>
      </c>
      <c r="D7" s="329" t="s">
        <v>167</v>
      </c>
      <c r="E7" s="311">
        <v>23248163</v>
      </c>
      <c r="F7" s="742"/>
    </row>
    <row r="8" spans="1:6" ht="12.75" customHeight="1">
      <c r="A8" s="328" t="s">
        <v>18</v>
      </c>
      <c r="B8" s="329" t="s">
        <v>379</v>
      </c>
      <c r="C8" s="305"/>
      <c r="D8" s="329" t="s">
        <v>218</v>
      </c>
      <c r="E8" s="311">
        <v>107333638</v>
      </c>
      <c r="F8" s="742"/>
    </row>
    <row r="9" spans="1:6" ht="12.75" customHeight="1">
      <c r="A9" s="328" t="s">
        <v>19</v>
      </c>
      <c r="B9" s="329" t="s">
        <v>158</v>
      </c>
      <c r="C9" s="305">
        <v>37470000</v>
      </c>
      <c r="D9" s="329" t="s">
        <v>168</v>
      </c>
      <c r="E9" s="311">
        <v>2313000</v>
      </c>
      <c r="F9" s="742"/>
    </row>
    <row r="10" spans="1:6" ht="12.75" customHeight="1">
      <c r="A10" s="328" t="s">
        <v>20</v>
      </c>
      <c r="B10" s="330" t="s">
        <v>405</v>
      </c>
      <c r="C10" s="305">
        <v>46810515</v>
      </c>
      <c r="D10" s="329" t="s">
        <v>169</v>
      </c>
      <c r="E10" s="311">
        <v>9841320</v>
      </c>
      <c r="F10" s="742"/>
    </row>
    <row r="11" spans="1:6" ht="12.75" customHeight="1">
      <c r="A11" s="328" t="s">
        <v>21</v>
      </c>
      <c r="B11" s="329" t="s">
        <v>360</v>
      </c>
      <c r="C11" s="306">
        <v>1490000</v>
      </c>
      <c r="D11" s="329" t="s">
        <v>48</v>
      </c>
      <c r="E11" s="311">
        <v>3544656</v>
      </c>
      <c r="F11" s="742"/>
    </row>
    <row r="12" spans="1:6" ht="12.75" customHeight="1">
      <c r="A12" s="328" t="s">
        <v>22</v>
      </c>
      <c r="B12" s="329" t="s">
        <v>464</v>
      </c>
      <c r="C12" s="305"/>
      <c r="D12" s="45"/>
      <c r="E12" s="311"/>
      <c r="F12" s="742"/>
    </row>
    <row r="13" spans="1:6" ht="12.75" customHeight="1">
      <c r="A13" s="328" t="s">
        <v>23</v>
      </c>
      <c r="B13" s="45"/>
      <c r="C13" s="305"/>
      <c r="D13" s="45"/>
      <c r="E13" s="311"/>
      <c r="F13" s="742"/>
    </row>
    <row r="14" spans="1:6" ht="12.75" customHeight="1">
      <c r="A14" s="328" t="s">
        <v>24</v>
      </c>
      <c r="B14" s="425"/>
      <c r="C14" s="306"/>
      <c r="D14" s="45"/>
      <c r="E14" s="311"/>
      <c r="F14" s="742"/>
    </row>
    <row r="15" spans="1:6" ht="12.75" customHeight="1">
      <c r="A15" s="328" t="s">
        <v>25</v>
      </c>
      <c r="B15" s="45"/>
      <c r="C15" s="305"/>
      <c r="D15" s="45"/>
      <c r="E15" s="311"/>
      <c r="F15" s="742"/>
    </row>
    <row r="16" spans="1:6" ht="12.75" customHeight="1">
      <c r="A16" s="328" t="s">
        <v>26</v>
      </c>
      <c r="B16" s="45"/>
      <c r="C16" s="305"/>
      <c r="D16" s="45"/>
      <c r="E16" s="311"/>
      <c r="F16" s="742"/>
    </row>
    <row r="17" spans="1:6" ht="12.75" customHeight="1" thickBot="1">
      <c r="A17" s="328" t="s">
        <v>27</v>
      </c>
      <c r="B17" s="56"/>
      <c r="C17" s="307"/>
      <c r="D17" s="45"/>
      <c r="E17" s="312"/>
      <c r="F17" s="742"/>
    </row>
    <row r="18" spans="1:6" ht="15.75" customHeight="1" thickBot="1">
      <c r="A18" s="331" t="s">
        <v>28</v>
      </c>
      <c r="B18" s="125" t="s">
        <v>465</v>
      </c>
      <c r="C18" s="308">
        <f>C6+C7+C9+C10+C11+C13+C14+C15+C16+C17</f>
        <v>247452810</v>
      </c>
      <c r="D18" s="125" t="s">
        <v>365</v>
      </c>
      <c r="E18" s="313">
        <f>SUM(E6:E17)</f>
        <v>269171372</v>
      </c>
      <c r="F18" s="742"/>
    </row>
    <row r="19" spans="1:6" ht="12.75" customHeight="1">
      <c r="A19" s="332" t="s">
        <v>29</v>
      </c>
      <c r="B19" s="333" t="s">
        <v>362</v>
      </c>
      <c r="C19" s="483">
        <f>+C20+C21+C22+C23</f>
        <v>28457203</v>
      </c>
      <c r="D19" s="334" t="s">
        <v>175</v>
      </c>
      <c r="E19" s="314"/>
      <c r="F19" s="742"/>
    </row>
    <row r="20" spans="1:6" ht="12.75" customHeight="1">
      <c r="A20" s="335" t="s">
        <v>30</v>
      </c>
      <c r="B20" s="334" t="s">
        <v>212</v>
      </c>
      <c r="C20" s="78">
        <v>28457203</v>
      </c>
      <c r="D20" s="334" t="s">
        <v>364</v>
      </c>
      <c r="E20" s="79"/>
      <c r="F20" s="742"/>
    </row>
    <row r="21" spans="1:6" ht="12.75" customHeight="1">
      <c r="A21" s="335" t="s">
        <v>31</v>
      </c>
      <c r="B21" s="334" t="s">
        <v>213</v>
      </c>
      <c r="C21" s="78"/>
      <c r="D21" s="334" t="s">
        <v>147</v>
      </c>
      <c r="E21" s="79"/>
      <c r="F21" s="742"/>
    </row>
    <row r="22" spans="1:6" ht="12.75" customHeight="1">
      <c r="A22" s="335" t="s">
        <v>32</v>
      </c>
      <c r="B22" s="334" t="s">
        <v>217</v>
      </c>
      <c r="C22" s="78"/>
      <c r="D22" s="334" t="s">
        <v>148</v>
      </c>
      <c r="E22" s="79"/>
      <c r="F22" s="742"/>
    </row>
    <row r="23" spans="1:6" ht="12.75" customHeight="1">
      <c r="A23" s="335" t="s">
        <v>33</v>
      </c>
      <c r="B23" s="342" t="s">
        <v>223</v>
      </c>
      <c r="C23" s="78"/>
      <c r="D23" s="333" t="s">
        <v>219</v>
      </c>
      <c r="E23" s="79"/>
      <c r="F23" s="742"/>
    </row>
    <row r="24" spans="1:6" ht="12.75" customHeight="1">
      <c r="A24" s="335" t="s">
        <v>34</v>
      </c>
      <c r="B24" s="334" t="s">
        <v>363</v>
      </c>
      <c r="C24" s="336">
        <f>+C25+C26</f>
        <v>0</v>
      </c>
      <c r="D24" s="334" t="s">
        <v>176</v>
      </c>
      <c r="E24" s="79"/>
      <c r="F24" s="742"/>
    </row>
    <row r="25" spans="1:6" ht="12.75" customHeight="1">
      <c r="A25" s="332" t="s">
        <v>35</v>
      </c>
      <c r="B25" s="333" t="s">
        <v>361</v>
      </c>
      <c r="C25" s="309"/>
      <c r="D25" s="327" t="s">
        <v>447</v>
      </c>
      <c r="E25" s="314"/>
      <c r="F25" s="742"/>
    </row>
    <row r="26" spans="1:6" ht="12.75" customHeight="1">
      <c r="A26" s="335" t="s">
        <v>36</v>
      </c>
      <c r="B26" s="342" t="s">
        <v>635</v>
      </c>
      <c r="C26" s="78"/>
      <c r="D26" s="329" t="s">
        <v>453</v>
      </c>
      <c r="E26" s="79"/>
      <c r="F26" s="742"/>
    </row>
    <row r="27" spans="1:6" ht="12.75" customHeight="1">
      <c r="A27" s="328" t="s">
        <v>37</v>
      </c>
      <c r="B27" s="334" t="s">
        <v>458</v>
      </c>
      <c r="C27" s="78"/>
      <c r="D27" s="329" t="s">
        <v>454</v>
      </c>
      <c r="E27" s="79"/>
      <c r="F27" s="742"/>
    </row>
    <row r="28" spans="1:6" ht="12.75" customHeight="1" thickBot="1">
      <c r="A28" s="389" t="s">
        <v>38</v>
      </c>
      <c r="B28" s="333" t="s">
        <v>319</v>
      </c>
      <c r="C28" s="309"/>
      <c r="D28" s="427" t="s">
        <v>356</v>
      </c>
      <c r="E28" s="314">
        <v>5049769</v>
      </c>
      <c r="F28" s="742"/>
    </row>
    <row r="29" spans="1:6" ht="15.75" customHeight="1" thickBot="1">
      <c r="A29" s="331" t="s">
        <v>39</v>
      </c>
      <c r="B29" s="125" t="s">
        <v>466</v>
      </c>
      <c r="C29" s="308">
        <f>+C19+C24+C27+C28</f>
        <v>28457203</v>
      </c>
      <c r="D29" s="125" t="s">
        <v>468</v>
      </c>
      <c r="E29" s="313">
        <f>SUM(E19:E28)</f>
        <v>5049769</v>
      </c>
      <c r="F29" s="742"/>
    </row>
    <row r="30" spans="1:6" ht="13.5" thickBot="1">
      <c r="A30" s="331" t="s">
        <v>40</v>
      </c>
      <c r="B30" s="337" t="s">
        <v>467</v>
      </c>
      <c r="C30" s="338">
        <f>+C18+C29</f>
        <v>275910013</v>
      </c>
      <c r="D30" s="337" t="s">
        <v>469</v>
      </c>
      <c r="E30" s="338">
        <f>+E18+E29</f>
        <v>274221141</v>
      </c>
      <c r="F30" s="742"/>
    </row>
    <row r="31" spans="1:6" ht="13.5" thickBot="1">
      <c r="A31" s="331" t="s">
        <v>41</v>
      </c>
      <c r="B31" s="337" t="s">
        <v>153</v>
      </c>
      <c r="C31" s="338">
        <f>IF(C18-E18&lt;0,E18-C18,"-")</f>
        <v>21718562</v>
      </c>
      <c r="D31" s="337" t="s">
        <v>154</v>
      </c>
      <c r="E31" s="338" t="str">
        <f>IF(C18-E18&gt;0,C18-E18,"-")</f>
        <v>-</v>
      </c>
      <c r="F31" s="742"/>
    </row>
    <row r="32" spans="1:6" ht="13.5" thickBot="1">
      <c r="A32" s="331" t="s">
        <v>42</v>
      </c>
      <c r="B32" s="337" t="s">
        <v>547</v>
      </c>
      <c r="C32" s="338" t="str">
        <f>IF(C30-E30&lt;0,E30-C30,"-")</f>
        <v>-</v>
      </c>
      <c r="D32" s="337" t="s">
        <v>548</v>
      </c>
      <c r="E32" s="338">
        <f>IF(C30-E30&gt;0,C30-E30,"-")</f>
        <v>1688872</v>
      </c>
      <c r="F32" s="742"/>
    </row>
    <row r="33" spans="2:4" ht="18.75">
      <c r="B33" s="743"/>
      <c r="C33" s="743"/>
      <c r="D33" s="743"/>
    </row>
  </sheetData>
  <sheetProtection sheet="1"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15" workbookViewId="0" topLeftCell="A16">
      <selection activeCell="C14" sqref="C14"/>
    </sheetView>
  </sheetViews>
  <sheetFormatPr defaultColWidth="9.00390625" defaultRowHeight="12.75"/>
  <cols>
    <col min="1" max="1" width="6.875" style="54" customWidth="1"/>
    <col min="2" max="2" width="55.125" style="182" customWidth="1"/>
    <col min="3" max="3" width="16.375" style="54" customWidth="1"/>
    <col min="4" max="4" width="55.125" style="54" customWidth="1"/>
    <col min="5" max="5" width="16.375" style="54" customWidth="1"/>
    <col min="6" max="6" width="4.875" style="54" customWidth="1"/>
    <col min="7" max="16384" width="9.375" style="54" customWidth="1"/>
  </cols>
  <sheetData>
    <row r="1" spans="2:6" ht="31.5">
      <c r="B1" s="315" t="s">
        <v>150</v>
      </c>
      <c r="C1" s="316"/>
      <c r="D1" s="316"/>
      <c r="E1" s="316"/>
      <c r="F1" s="742" t="str">
        <f>CONCATENATE("2.2. melléklet ",ALAPADATOK!A7," ",ALAPADATOK!B7," ",ALAPADATOK!C7," ",ALAPADATOK!D7," ",ALAPADATOK!E7," ",ALAPADATOK!F7," ",ALAPADATOK!G7," ",ALAPADATOK!H7)</f>
        <v>2.2. melléklet a 3 / 2019. ( II.15. ) önkormányzati rendelethez</v>
      </c>
    </row>
    <row r="2" spans="5:6" ht="13.5" thickBot="1">
      <c r="E2" s="576" t="str">
        <f>CONCATENATE('KV_1.1.sz.mell.'!C7)</f>
        <v>Forintban!</v>
      </c>
      <c r="F2" s="742"/>
    </row>
    <row r="3" spans="1:6" ht="13.5" thickBot="1">
      <c r="A3" s="744" t="s">
        <v>67</v>
      </c>
      <c r="B3" s="317" t="s">
        <v>54</v>
      </c>
      <c r="C3" s="318"/>
      <c r="D3" s="317" t="s">
        <v>55</v>
      </c>
      <c r="E3" s="319"/>
      <c r="F3" s="742"/>
    </row>
    <row r="4" spans="1:6" s="320" customFormat="1" ht="24.75" thickBot="1">
      <c r="A4" s="745"/>
      <c r="B4" s="183" t="s">
        <v>59</v>
      </c>
      <c r="C4" s="184" t="str">
        <f>+'KV_2.1.sz.mell.'!C4</f>
        <v>2019. évi előirányzat</v>
      </c>
      <c r="D4" s="183" t="s">
        <v>59</v>
      </c>
      <c r="E4" s="51" t="str">
        <f>+'KV_2.1.sz.mell.'!C4</f>
        <v>2019. évi előirányzat</v>
      </c>
      <c r="F4" s="742"/>
    </row>
    <row r="5" spans="1:6" s="320" customFormat="1" ht="13.5" thickBot="1">
      <c r="A5" s="321"/>
      <c r="B5" s="322" t="s">
        <v>476</v>
      </c>
      <c r="C5" s="323" t="s">
        <v>477</v>
      </c>
      <c r="D5" s="322" t="s">
        <v>478</v>
      </c>
      <c r="E5" s="324" t="s">
        <v>480</v>
      </c>
      <c r="F5" s="742"/>
    </row>
    <row r="6" spans="1:6" ht="12.75" customHeight="1">
      <c r="A6" s="326" t="s">
        <v>16</v>
      </c>
      <c r="B6" s="327" t="s">
        <v>366</v>
      </c>
      <c r="C6" s="304">
        <v>179629826</v>
      </c>
      <c r="D6" s="327" t="s">
        <v>214</v>
      </c>
      <c r="E6" s="310">
        <v>135014232</v>
      </c>
      <c r="F6" s="742"/>
    </row>
    <row r="7" spans="1:6" ht="12.75">
      <c r="A7" s="328" t="s">
        <v>17</v>
      </c>
      <c r="B7" s="329" t="s">
        <v>367</v>
      </c>
      <c r="C7" s="305">
        <v>179629826</v>
      </c>
      <c r="D7" s="329" t="s">
        <v>372</v>
      </c>
      <c r="E7" s="311">
        <v>127593862</v>
      </c>
      <c r="F7" s="742"/>
    </row>
    <row r="8" spans="1:6" ht="12.75" customHeight="1">
      <c r="A8" s="328" t="s">
        <v>18</v>
      </c>
      <c r="B8" s="329" t="s">
        <v>8</v>
      </c>
      <c r="C8" s="305"/>
      <c r="D8" s="329" t="s">
        <v>171</v>
      </c>
      <c r="E8" s="311">
        <v>111407890</v>
      </c>
      <c r="F8" s="742"/>
    </row>
    <row r="9" spans="1:6" ht="12.75" customHeight="1">
      <c r="A9" s="328" t="s">
        <v>19</v>
      </c>
      <c r="B9" s="329" t="s">
        <v>368</v>
      </c>
      <c r="C9" s="305">
        <v>100000</v>
      </c>
      <c r="D9" s="329" t="s">
        <v>373</v>
      </c>
      <c r="E9" s="311">
        <v>40510079</v>
      </c>
      <c r="F9" s="742"/>
    </row>
    <row r="10" spans="1:6" ht="12.75" customHeight="1">
      <c r="A10" s="328" t="s">
        <v>20</v>
      </c>
      <c r="B10" s="329" t="s">
        <v>369</v>
      </c>
      <c r="C10" s="305"/>
      <c r="D10" s="329" t="s">
        <v>216</v>
      </c>
      <c r="E10" s="311">
        <v>405600</v>
      </c>
      <c r="F10" s="742"/>
    </row>
    <row r="11" spans="1:6" ht="12.75" customHeight="1">
      <c r="A11" s="328" t="s">
        <v>21</v>
      </c>
      <c r="B11" s="329" t="s">
        <v>370</v>
      </c>
      <c r="C11" s="306"/>
      <c r="D11" s="684" t="s">
        <v>640</v>
      </c>
      <c r="E11" s="311">
        <v>4765592</v>
      </c>
      <c r="F11" s="742"/>
    </row>
    <row r="12" spans="1:6" ht="12.75" customHeight="1">
      <c r="A12" s="328" t="s">
        <v>22</v>
      </c>
      <c r="B12" s="45"/>
      <c r="C12" s="305"/>
      <c r="D12" s="428"/>
      <c r="E12" s="311"/>
      <c r="F12" s="742"/>
    </row>
    <row r="13" spans="1:6" ht="12.75" customHeight="1">
      <c r="A13" s="328" t="s">
        <v>23</v>
      </c>
      <c r="B13" s="45"/>
      <c r="C13" s="305"/>
      <c r="D13" s="429"/>
      <c r="E13" s="311"/>
      <c r="F13" s="742"/>
    </row>
    <row r="14" spans="1:6" ht="12.75" customHeight="1">
      <c r="A14" s="328" t="s">
        <v>24</v>
      </c>
      <c r="B14" s="426"/>
      <c r="C14" s="306"/>
      <c r="D14" s="428"/>
      <c r="E14" s="311"/>
      <c r="F14" s="742"/>
    </row>
    <row r="15" spans="1:6" ht="12.75">
      <c r="A15" s="328" t="s">
        <v>25</v>
      </c>
      <c r="B15" s="45"/>
      <c r="C15" s="306"/>
      <c r="D15" s="428"/>
      <c r="E15" s="311"/>
      <c r="F15" s="742"/>
    </row>
    <row r="16" spans="1:6" ht="12.75" customHeight="1" thickBot="1">
      <c r="A16" s="389" t="s">
        <v>26</v>
      </c>
      <c r="B16" s="427"/>
      <c r="C16" s="391"/>
      <c r="D16" s="390" t="s">
        <v>48</v>
      </c>
      <c r="E16" s="355"/>
      <c r="F16" s="742"/>
    </row>
    <row r="17" spans="1:6" ht="15.75" customHeight="1" thickBot="1">
      <c r="A17" s="331" t="s">
        <v>27</v>
      </c>
      <c r="B17" s="125" t="s">
        <v>380</v>
      </c>
      <c r="C17" s="308">
        <f>+C6+C8+C9+C11+C12+C13+C14+C15+C16</f>
        <v>179729826</v>
      </c>
      <c r="D17" s="125" t="s">
        <v>381</v>
      </c>
      <c r="E17" s="313">
        <f>+E6+E8+E10+E11+E12+E13+E14+E15+E16</f>
        <v>251593314</v>
      </c>
      <c r="F17" s="742"/>
    </row>
    <row r="18" spans="1:6" ht="12.75" customHeight="1">
      <c r="A18" s="326" t="s">
        <v>28</v>
      </c>
      <c r="B18" s="341" t="s">
        <v>231</v>
      </c>
      <c r="C18" s="348">
        <f>SUM(C19:C23)</f>
        <v>70174616</v>
      </c>
      <c r="D18" s="334" t="s">
        <v>175</v>
      </c>
      <c r="E18" s="76"/>
      <c r="F18" s="742"/>
    </row>
    <row r="19" spans="1:6" ht="12.75" customHeight="1">
      <c r="A19" s="328" t="s">
        <v>29</v>
      </c>
      <c r="B19" s="342" t="s">
        <v>220</v>
      </c>
      <c r="C19" s="78">
        <v>70174616</v>
      </c>
      <c r="D19" s="334" t="s">
        <v>178</v>
      </c>
      <c r="E19" s="79"/>
      <c r="F19" s="742"/>
    </row>
    <row r="20" spans="1:6" ht="12.75" customHeight="1">
      <c r="A20" s="326" t="s">
        <v>30</v>
      </c>
      <c r="B20" s="342" t="s">
        <v>221</v>
      </c>
      <c r="C20" s="78"/>
      <c r="D20" s="334" t="s">
        <v>147</v>
      </c>
      <c r="E20" s="79"/>
      <c r="F20" s="742"/>
    </row>
    <row r="21" spans="1:6" ht="12.75" customHeight="1">
      <c r="A21" s="328" t="s">
        <v>31</v>
      </c>
      <c r="B21" s="342" t="s">
        <v>222</v>
      </c>
      <c r="C21" s="78"/>
      <c r="D21" s="334" t="s">
        <v>148</v>
      </c>
      <c r="E21" s="79"/>
      <c r="F21" s="742"/>
    </row>
    <row r="22" spans="1:6" ht="12.75" customHeight="1">
      <c r="A22" s="326" t="s">
        <v>32</v>
      </c>
      <c r="B22" s="342" t="s">
        <v>223</v>
      </c>
      <c r="C22" s="78"/>
      <c r="D22" s="333" t="s">
        <v>219</v>
      </c>
      <c r="E22" s="79"/>
      <c r="F22" s="742"/>
    </row>
    <row r="23" spans="1:6" ht="12.75" customHeight="1">
      <c r="A23" s="328" t="s">
        <v>33</v>
      </c>
      <c r="B23" s="343" t="s">
        <v>224</v>
      </c>
      <c r="C23" s="78"/>
      <c r="D23" s="334" t="s">
        <v>179</v>
      </c>
      <c r="E23" s="79"/>
      <c r="F23" s="742"/>
    </row>
    <row r="24" spans="1:6" ht="12.75" customHeight="1">
      <c r="A24" s="326" t="s">
        <v>34</v>
      </c>
      <c r="B24" s="344" t="s">
        <v>225</v>
      </c>
      <c r="C24" s="336">
        <f>+C25+C26+C27+C28+C29</f>
        <v>0</v>
      </c>
      <c r="D24" s="345" t="s">
        <v>177</v>
      </c>
      <c r="E24" s="79"/>
      <c r="F24" s="742"/>
    </row>
    <row r="25" spans="1:6" ht="12.75" customHeight="1">
      <c r="A25" s="328" t="s">
        <v>35</v>
      </c>
      <c r="B25" s="343" t="s">
        <v>226</v>
      </c>
      <c r="C25" s="78"/>
      <c r="D25" s="345" t="s">
        <v>374</v>
      </c>
      <c r="E25" s="79"/>
      <c r="F25" s="742"/>
    </row>
    <row r="26" spans="1:6" ht="12.75" customHeight="1">
      <c r="A26" s="326" t="s">
        <v>36</v>
      </c>
      <c r="B26" s="343" t="s">
        <v>227</v>
      </c>
      <c r="C26" s="78"/>
      <c r="D26" s="340"/>
      <c r="E26" s="79"/>
      <c r="F26" s="742"/>
    </row>
    <row r="27" spans="1:6" ht="12.75" customHeight="1">
      <c r="A27" s="328" t="s">
        <v>37</v>
      </c>
      <c r="B27" s="342" t="s">
        <v>228</v>
      </c>
      <c r="C27" s="78"/>
      <c r="D27" s="121"/>
      <c r="E27" s="79"/>
      <c r="F27" s="742"/>
    </row>
    <row r="28" spans="1:6" ht="12.75" customHeight="1">
      <c r="A28" s="326" t="s">
        <v>38</v>
      </c>
      <c r="B28" s="346" t="s">
        <v>229</v>
      </c>
      <c r="C28" s="78"/>
      <c r="D28" s="45"/>
      <c r="E28" s="79"/>
      <c r="F28" s="742"/>
    </row>
    <row r="29" spans="1:6" ht="12.75" customHeight="1" thickBot="1">
      <c r="A29" s="328" t="s">
        <v>39</v>
      </c>
      <c r="B29" s="347" t="s">
        <v>230</v>
      </c>
      <c r="C29" s="78"/>
      <c r="D29" s="121"/>
      <c r="E29" s="79"/>
      <c r="F29" s="742"/>
    </row>
    <row r="30" spans="1:6" ht="21.75" customHeight="1" thickBot="1">
      <c r="A30" s="331" t="s">
        <v>40</v>
      </c>
      <c r="B30" s="125" t="s">
        <v>371</v>
      </c>
      <c r="C30" s="308">
        <f>+C18+C24</f>
        <v>70174616</v>
      </c>
      <c r="D30" s="125" t="s">
        <v>375</v>
      </c>
      <c r="E30" s="313">
        <f>SUM(E18:E29)</f>
        <v>0</v>
      </c>
      <c r="F30" s="742"/>
    </row>
    <row r="31" spans="1:6" ht="13.5" thickBot="1">
      <c r="A31" s="331" t="s">
        <v>41</v>
      </c>
      <c r="B31" s="337" t="s">
        <v>376</v>
      </c>
      <c r="C31" s="338">
        <f>+C17+C30</f>
        <v>249904442</v>
      </c>
      <c r="D31" s="337" t="s">
        <v>377</v>
      </c>
      <c r="E31" s="338">
        <f>+E17+E30</f>
        <v>251593314</v>
      </c>
      <c r="F31" s="742"/>
    </row>
    <row r="32" spans="1:6" ht="13.5" thickBot="1">
      <c r="A32" s="331" t="s">
        <v>42</v>
      </c>
      <c r="B32" s="337" t="s">
        <v>153</v>
      </c>
      <c r="C32" s="338">
        <f>IF(C17-E17&lt;0,E17-C17,"-")</f>
        <v>71863488</v>
      </c>
      <c r="D32" s="337" t="s">
        <v>154</v>
      </c>
      <c r="E32" s="338" t="str">
        <f>IF(C17-E17&gt;0,C17-E17,"-")</f>
        <v>-</v>
      </c>
      <c r="F32" s="742"/>
    </row>
    <row r="33" spans="1:6" ht="13.5" thickBot="1">
      <c r="A33" s="331" t="s">
        <v>43</v>
      </c>
      <c r="B33" s="337" t="s">
        <v>547</v>
      </c>
      <c r="C33" s="338">
        <f>IF(C31-E31&lt;0,E31-C31,"-")</f>
        <v>1688872</v>
      </c>
      <c r="D33" s="337" t="s">
        <v>548</v>
      </c>
      <c r="E33" s="338" t="str">
        <f>IF(C31-E31&gt;0,C31-E31,"-")</f>
        <v>-</v>
      </c>
      <c r="F33" s="742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="120" zoomScaleNormal="120" zoomScalePageLayoutView="0" workbookViewId="0" topLeftCell="A1">
      <selection activeCell="C39" sqref="C39"/>
    </sheetView>
  </sheetViews>
  <sheetFormatPr defaultColWidth="9.00390625" defaultRowHeight="12.75"/>
  <cols>
    <col min="1" max="1" width="46.375" style="0" customWidth="1"/>
    <col min="2" max="2" width="16.875" style="0" customWidth="1"/>
    <col min="3" max="3" width="66.125" style="0" customWidth="1"/>
    <col min="4" max="4" width="13.875" style="0" customWidth="1"/>
    <col min="5" max="5" width="17.625" style="0" customWidth="1"/>
  </cols>
  <sheetData>
    <row r="1" spans="1:5" ht="18.75">
      <c r="A1" s="126" t="s">
        <v>142</v>
      </c>
      <c r="E1" s="129" t="s">
        <v>146</v>
      </c>
    </row>
    <row r="3" spans="1:5" ht="12.75">
      <c r="A3" s="134"/>
      <c r="B3" s="135"/>
      <c r="C3" s="134"/>
      <c r="D3" s="137"/>
      <c r="E3" s="135"/>
    </row>
    <row r="4" spans="1:5" ht="15.75">
      <c r="A4" s="86" t="str">
        <f>+KV_ÖSSZEFÜGGÉSEK!A5</f>
        <v>2019. évi előirányzat BEVÉTELEK</v>
      </c>
      <c r="B4" s="136"/>
      <c r="C4" s="144"/>
      <c r="D4" s="137"/>
      <c r="E4" s="135"/>
    </row>
    <row r="5" spans="1:5" ht="12.75">
      <c r="A5" s="134"/>
      <c r="B5" s="135"/>
      <c r="C5" s="134"/>
      <c r="D5" s="137"/>
      <c r="E5" s="135"/>
    </row>
    <row r="6" spans="1:5" ht="12.75">
      <c r="A6" s="134" t="s">
        <v>525</v>
      </c>
      <c r="B6" s="135">
        <f>+'KV_1.1.sz.mell.'!C67</f>
        <v>427182636</v>
      </c>
      <c r="C6" s="134" t="s">
        <v>470</v>
      </c>
      <c r="D6" s="137">
        <f>+'KV_2.1.sz.mell.'!C18+'KV_2.2.sz.mell.'!C17</f>
        <v>427182636</v>
      </c>
      <c r="E6" s="135">
        <f aca="true" t="shared" si="0" ref="E6:E15">+B6-D6</f>
        <v>0</v>
      </c>
    </row>
    <row r="7" spans="1:5" ht="12.75">
      <c r="A7" s="134" t="s">
        <v>526</v>
      </c>
      <c r="B7" s="135">
        <f>+'KV_1.1.sz.mell.'!C91</f>
        <v>98631819</v>
      </c>
      <c r="C7" s="134" t="s">
        <v>471</v>
      </c>
      <c r="D7" s="137">
        <f>+'KV_2.1.sz.mell.'!C29+'KV_2.2.sz.mell.'!C30</f>
        <v>98631819</v>
      </c>
      <c r="E7" s="135">
        <f t="shared" si="0"/>
        <v>0</v>
      </c>
    </row>
    <row r="8" spans="1:5" ht="12.75">
      <c r="A8" s="134" t="s">
        <v>527</v>
      </c>
      <c r="B8" s="135">
        <f>+'KV_1.1.sz.mell.'!C92</f>
        <v>525814455</v>
      </c>
      <c r="C8" s="134" t="s">
        <v>472</v>
      </c>
      <c r="D8" s="137">
        <f>+'KV_2.1.sz.mell.'!C30+'KV_2.2.sz.mell.'!C31</f>
        <v>525814455</v>
      </c>
      <c r="E8" s="135">
        <f t="shared" si="0"/>
        <v>0</v>
      </c>
    </row>
    <row r="9" spans="1:5" ht="12.75">
      <c r="A9" s="134"/>
      <c r="B9" s="135"/>
      <c r="C9" s="134"/>
      <c r="D9" s="137"/>
      <c r="E9" s="135"/>
    </row>
    <row r="10" spans="1:5" ht="12.75">
      <c r="A10" s="134"/>
      <c r="B10" s="135"/>
      <c r="C10" s="134"/>
      <c r="D10" s="137"/>
      <c r="E10" s="135"/>
    </row>
    <row r="11" spans="1:5" ht="15.75">
      <c r="A11" s="86" t="str">
        <f>+KV_ÖSSZEFÜGGÉSEK!A12</f>
        <v>2019. évi előirányzat KIADÁSOK</v>
      </c>
      <c r="B11" s="136"/>
      <c r="C11" s="144"/>
      <c r="D11" s="137"/>
      <c r="E11" s="135"/>
    </row>
    <row r="12" spans="1:5" ht="12.75">
      <c r="A12" s="134"/>
      <c r="B12" s="135"/>
      <c r="C12" s="134"/>
      <c r="D12" s="137"/>
      <c r="E12" s="135"/>
    </row>
    <row r="13" spans="1:5" ht="12.75">
      <c r="A13" s="134" t="s">
        <v>528</v>
      </c>
      <c r="B13" s="135">
        <f>+'KV_1.1.sz.mell.'!C133</f>
        <v>520764686</v>
      </c>
      <c r="C13" s="134" t="s">
        <v>473</v>
      </c>
      <c r="D13" s="137">
        <f>+'KV_2.1.sz.mell.'!E18+'KV_2.2.sz.mell.'!E17</f>
        <v>520764686</v>
      </c>
      <c r="E13" s="135">
        <f t="shared" si="0"/>
        <v>0</v>
      </c>
    </row>
    <row r="14" spans="1:5" ht="12.75">
      <c r="A14" s="134" t="s">
        <v>529</v>
      </c>
      <c r="B14" s="135">
        <f>+'KV_1.1.sz.mell.'!C158</f>
        <v>5049769</v>
      </c>
      <c r="C14" s="134" t="s">
        <v>474</v>
      </c>
      <c r="D14" s="137">
        <f>+'KV_2.1.sz.mell.'!E29+'KV_2.2.sz.mell.'!E30</f>
        <v>5049769</v>
      </c>
      <c r="E14" s="135">
        <f t="shared" si="0"/>
        <v>0</v>
      </c>
    </row>
    <row r="15" spans="1:5" ht="12.75">
      <c r="A15" s="134" t="s">
        <v>530</v>
      </c>
      <c r="B15" s="135">
        <f>+'KV_1.1.sz.mell.'!C159</f>
        <v>525814455</v>
      </c>
      <c r="C15" s="134" t="s">
        <v>475</v>
      </c>
      <c r="D15" s="137">
        <f>+'KV_2.1.sz.mell.'!E30+'KV_2.2.sz.mell.'!E31</f>
        <v>525814455</v>
      </c>
      <c r="E15" s="135">
        <f t="shared" si="0"/>
        <v>0</v>
      </c>
    </row>
    <row r="16" spans="1:5" ht="12.75">
      <c r="A16" s="127"/>
      <c r="B16" s="127"/>
      <c r="C16" s="134"/>
      <c r="D16" s="137"/>
      <c r="E16" s="128"/>
    </row>
    <row r="17" spans="1:5" ht="12.75">
      <c r="A17" s="127"/>
      <c r="B17" s="127"/>
      <c r="C17" s="127"/>
      <c r="D17" s="127"/>
      <c r="E17" s="127"/>
    </row>
    <row r="18" spans="1:5" ht="12.75">
      <c r="A18" s="127"/>
      <c r="B18" s="127"/>
      <c r="C18" s="127"/>
      <c r="D18" s="127"/>
      <c r="E18" s="127"/>
    </row>
    <row r="19" spans="1:5" ht="12.75">
      <c r="A19" s="127"/>
      <c r="B19" s="127"/>
      <c r="C19" s="127"/>
      <c r="D19" s="127"/>
      <c r="E19" s="127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2019-02-15T15:09:58Z</cp:lastPrinted>
  <dcterms:created xsi:type="dcterms:W3CDTF">1999-10-30T10:30:45Z</dcterms:created>
  <dcterms:modified xsi:type="dcterms:W3CDTF">2019-02-15T15:10:06Z</dcterms:modified>
  <cp:category/>
  <cp:version/>
  <cp:contentType/>
  <cp:contentStatus/>
</cp:coreProperties>
</file>