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1840" windowHeight="12570" tabRatio="836" firstSheet="1" activeTab="9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sz.mell." sheetId="3" r:id="rId6"/>
    <sheet name="4.m" sheetId="36" r:id="rId7"/>
    <sheet name="5.m" sheetId="35" r:id="rId8"/>
    <sheet name="6. sz. mell" sheetId="10" r:id="rId9"/>
    <sheet name="7. sz. mell. " sheetId="14" r:id="rId10"/>
    <sheet name="8. sz. mell" sheetId="15" r:id="rId11"/>
    <sheet name="9. sz. mell" sheetId="16" r:id="rId12"/>
    <sheet name="10.m." sheetId="33" r:id="rId13"/>
    <sheet name="11.m" sheetId="29" r:id="rId14"/>
    <sheet name="12.m." sheetId="17" r:id="rId15"/>
    <sheet name="13.m" sheetId="30" r:id="rId16"/>
    <sheet name="14.m" sheetId="32" r:id="rId17"/>
    <sheet name="Munka1" sheetId="37" r:id="rId18"/>
  </sheets>
  <externalReferences>
    <externalReference r:id="rId19"/>
  </externalReferences>
  <definedNames>
    <definedName name="_xlnm.Print_Titles" localSheetId="5">'3.sz.mell.'!$86:$86</definedName>
    <definedName name="_xlnm.Print_Area" localSheetId="0">'1.1.sz.mell.'!$A$1:$D$146</definedName>
    <definedName name="_xlnm.Print_Area" localSheetId="1">'1.2.sz.mell.'!$A$1:$D$144</definedName>
    <definedName name="_xlnm.Print_Area" localSheetId="2">'1.3.sz.mell.'!$A$1:$D$147</definedName>
    <definedName name="_xlnm.Print_Area" localSheetId="3">'1.4.sz.mell.'!$A$1:$D$146</definedName>
    <definedName name="_xlnm.Print_Area" localSheetId="13">'11.m'!$A$1:$O$28</definedName>
    <definedName name="_xlnm.Print_Area" localSheetId="15">'13.m'!$A$1:$E$31</definedName>
    <definedName name="_xlnm.Print_Area" localSheetId="4">'2.sz.mell  '!$A$1:$F$66</definedName>
    <definedName name="_xlnm.Print_Area" localSheetId="5">'3.sz.mell.'!$A$1:$F$134</definedName>
    <definedName name="_xlnm.Print_Area" localSheetId="8">'6. sz. mell'!$A$1:$E$136</definedName>
    <definedName name="_xlnm.Print_Area" localSheetId="10">'8. sz. mell'!$A$1:$I$1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0" i="4"/>
  <c r="D101"/>
  <c r="D105"/>
  <c r="D103"/>
  <c r="E12" i="15"/>
  <c r="E25" s="1"/>
  <c r="D27" i="30"/>
  <c r="E27"/>
  <c r="C27"/>
  <c r="D13"/>
  <c r="E13"/>
  <c r="C13"/>
  <c r="H25" i="15"/>
  <c r="G25"/>
  <c r="F25"/>
  <c r="D25"/>
  <c r="I19"/>
  <c r="E19"/>
  <c r="I20"/>
  <c r="I21"/>
  <c r="I12"/>
  <c r="I25" s="1"/>
  <c r="D12"/>
  <c r="H19"/>
  <c r="G19"/>
  <c r="F19"/>
  <c r="D19"/>
  <c r="I18"/>
  <c r="I16"/>
  <c r="I15"/>
  <c r="I14"/>
  <c r="I13"/>
  <c r="I22"/>
  <c r="D23"/>
  <c r="E23"/>
  <c r="F23"/>
  <c r="G23"/>
  <c r="H23"/>
  <c r="F12"/>
  <c r="C119" i="3"/>
  <c r="C72"/>
  <c r="D49"/>
  <c r="E49"/>
  <c r="F49"/>
  <c r="C49"/>
  <c r="C51"/>
  <c r="C52"/>
  <c r="C53"/>
  <c r="C54"/>
  <c r="C50"/>
  <c r="D101"/>
  <c r="D102"/>
  <c r="D103"/>
  <c r="D104"/>
  <c r="D100"/>
  <c r="C101"/>
  <c r="C102"/>
  <c r="C103"/>
  <c r="C104"/>
  <c r="C100"/>
  <c r="D97"/>
  <c r="D98"/>
  <c r="D96"/>
  <c r="C97"/>
  <c r="C98"/>
  <c r="C96"/>
  <c r="D91"/>
  <c r="D92"/>
  <c r="D93"/>
  <c r="D94"/>
  <c r="D90"/>
  <c r="C91"/>
  <c r="C92"/>
  <c r="C93"/>
  <c r="C94"/>
  <c r="C90"/>
  <c r="D33"/>
  <c r="D34"/>
  <c r="D35"/>
  <c r="D36"/>
  <c r="D37"/>
  <c r="D38"/>
  <c r="D39"/>
  <c r="D40"/>
  <c r="D41"/>
  <c r="D42"/>
  <c r="D32"/>
  <c r="D26"/>
  <c r="C26"/>
  <c r="D29"/>
  <c r="D30"/>
  <c r="D27" s="1"/>
  <c r="D24" s="1"/>
  <c r="D6"/>
  <c r="D7"/>
  <c r="D8"/>
  <c r="D9"/>
  <c r="D10"/>
  <c r="D5"/>
  <c r="C5"/>
  <c r="C33"/>
  <c r="C34"/>
  <c r="C35"/>
  <c r="C36"/>
  <c r="C37"/>
  <c r="C38"/>
  <c r="C39"/>
  <c r="C40"/>
  <c r="C41"/>
  <c r="C42"/>
  <c r="C32"/>
  <c r="C25"/>
  <c r="C27"/>
  <c r="C28"/>
  <c r="C29"/>
  <c r="C30"/>
  <c r="C24"/>
  <c r="C19"/>
  <c r="C20"/>
  <c r="C21"/>
  <c r="C22"/>
  <c r="C18"/>
  <c r="C13"/>
  <c r="C14"/>
  <c r="C15"/>
  <c r="C16"/>
  <c r="C12"/>
  <c r="C6"/>
  <c r="C7"/>
  <c r="C8"/>
  <c r="C9"/>
  <c r="C10"/>
  <c r="D52" i="5"/>
  <c r="D52" i="4"/>
  <c r="F9" i="35"/>
  <c r="D121" i="4"/>
  <c r="D122"/>
  <c r="D123"/>
  <c r="E86" i="10"/>
  <c r="E87"/>
  <c r="E88"/>
  <c r="E85"/>
  <c r="E81"/>
  <c r="E82"/>
  <c r="E83"/>
  <c r="E80"/>
  <c r="E78"/>
  <c r="E73"/>
  <c r="E74"/>
  <c r="E75"/>
  <c r="E72"/>
  <c r="E69"/>
  <c r="E70"/>
  <c r="E65"/>
  <c r="E61"/>
  <c r="E62"/>
  <c r="E63"/>
  <c r="E64"/>
  <c r="E60"/>
  <c r="D19" i="30"/>
  <c r="E19"/>
  <c r="C19"/>
  <c r="I24" i="15"/>
  <c r="H12"/>
  <c r="G12"/>
  <c r="I11"/>
  <c r="I10"/>
  <c r="H9"/>
  <c r="G9"/>
  <c r="F9"/>
  <c r="E9"/>
  <c r="D9"/>
  <c r="I9" s="1"/>
  <c r="I8"/>
  <c r="I7"/>
  <c r="H6"/>
  <c r="G6"/>
  <c r="F6"/>
  <c r="E6"/>
  <c r="D6"/>
  <c r="H4"/>
  <c r="G4"/>
  <c r="F4"/>
  <c r="E4"/>
  <c r="D3"/>
  <c r="I2"/>
  <c r="E22" i="14"/>
  <c r="D22"/>
  <c r="C22"/>
  <c r="B21"/>
  <c r="B20"/>
  <c r="B19"/>
  <c r="B18"/>
  <c r="B22" s="1"/>
  <c r="B17"/>
  <c r="E16"/>
  <c r="D16"/>
  <c r="C16"/>
  <c r="B15"/>
  <c r="B14"/>
  <c r="B13"/>
  <c r="B12"/>
  <c r="B11"/>
  <c r="B10"/>
  <c r="B16" s="1"/>
  <c r="E7"/>
  <c r="D7"/>
  <c r="C7"/>
  <c r="E4"/>
  <c r="I23" i="15" l="1"/>
  <c r="I6"/>
  <c r="E16" i="36"/>
  <c r="D16"/>
  <c r="B16"/>
  <c r="F15"/>
  <c r="F14"/>
  <c r="F13"/>
  <c r="F12"/>
  <c r="F11"/>
  <c r="F8"/>
  <c r="F6"/>
  <c r="E16" i="35"/>
  <c r="D16"/>
  <c r="B16"/>
  <c r="F15"/>
  <c r="F14"/>
  <c r="F13"/>
  <c r="F12"/>
  <c r="F11"/>
  <c r="F10"/>
  <c r="F8"/>
  <c r="F6"/>
  <c r="E6"/>
  <c r="E6" i="36" s="1"/>
  <c r="D6" i="35"/>
  <c r="D6" i="36" s="1"/>
  <c r="F5" i="35"/>
  <c r="F5" i="36" s="1"/>
  <c r="D79" i="7"/>
  <c r="D79" i="6"/>
  <c r="D84" i="5"/>
  <c r="D119" i="7"/>
  <c r="D119" i="6"/>
  <c r="F16" i="35" l="1"/>
  <c r="F16" i="36"/>
  <c r="D9" i="16"/>
  <c r="C9"/>
  <c r="O20" i="29" l="1"/>
  <c r="E18" i="10" l="1"/>
  <c r="E25"/>
  <c r="D34"/>
  <c r="D77" i="4" l="1"/>
  <c r="C129" i="10" l="1"/>
  <c r="C123"/>
  <c r="C118"/>
  <c r="C114"/>
  <c r="C107"/>
  <c r="C103"/>
  <c r="C97"/>
  <c r="C84"/>
  <c r="C79"/>
  <c r="C76"/>
  <c r="C71"/>
  <c r="C67"/>
  <c r="C59"/>
  <c r="C52"/>
  <c r="C46"/>
  <c r="C34"/>
  <c r="C26"/>
  <c r="C19"/>
  <c r="C12"/>
  <c r="C5"/>
  <c r="C113" l="1"/>
  <c r="C66"/>
  <c r="C90"/>
  <c r="C135"/>
  <c r="C136" l="1"/>
  <c r="C91"/>
  <c r="F133" i="3" l="1"/>
  <c r="D41" i="4" l="1"/>
  <c r="D42"/>
  <c r="D43"/>
  <c r="D45"/>
  <c r="D99" i="3" l="1"/>
  <c r="E99"/>
  <c r="C99"/>
  <c r="D4"/>
  <c r="E4"/>
  <c r="D11"/>
  <c r="E11"/>
  <c r="D17"/>
  <c r="E17"/>
  <c r="E23"/>
  <c r="D31"/>
  <c r="D28" s="1"/>
  <c r="D25" s="1"/>
  <c r="D23" s="1"/>
  <c r="E31"/>
  <c r="D89"/>
  <c r="D95"/>
  <c r="E95"/>
  <c r="F16"/>
  <c r="D16" i="4" l="1"/>
  <c r="F120" i="3" l="1"/>
  <c r="T25" i="29" l="1"/>
  <c r="T27"/>
  <c r="D117" i="3"/>
  <c r="E117"/>
  <c r="C117"/>
  <c r="D118" i="10" l="1"/>
  <c r="E118"/>
  <c r="D135" i="4" l="1"/>
  <c r="D134"/>
  <c r="D133"/>
  <c r="D132"/>
  <c r="D131"/>
  <c r="D129"/>
  <c r="D128"/>
  <c r="D127"/>
  <c r="D126"/>
  <c r="D125"/>
  <c r="D118"/>
  <c r="D117"/>
  <c r="D116"/>
  <c r="D113"/>
  <c r="D112"/>
  <c r="D111"/>
  <c r="D110"/>
  <c r="D109"/>
  <c r="D107"/>
  <c r="F42" i="8" s="1"/>
  <c r="D106" i="4"/>
  <c r="R20" i="29"/>
  <c r="T20" s="1"/>
  <c r="D102" i="4"/>
  <c r="R19" i="29" s="1"/>
  <c r="T19" s="1"/>
  <c r="R18"/>
  <c r="T18" s="1"/>
  <c r="R17"/>
  <c r="T17" s="1"/>
  <c r="D99" i="4"/>
  <c r="R16" i="29" s="1"/>
  <c r="T16" s="1"/>
  <c r="D88" i="4"/>
  <c r="D87"/>
  <c r="D86"/>
  <c r="D85"/>
  <c r="D78"/>
  <c r="D75"/>
  <c r="D74"/>
  <c r="D73"/>
  <c r="D72"/>
  <c r="D70"/>
  <c r="D69"/>
  <c r="D68"/>
  <c r="D64"/>
  <c r="D63"/>
  <c r="D60"/>
  <c r="D59" s="1"/>
  <c r="G12" i="30" s="1"/>
  <c r="I12" s="1"/>
  <c r="J12" s="1"/>
  <c r="D57" i="4"/>
  <c r="D56"/>
  <c r="D53"/>
  <c r="G11" i="30" s="1"/>
  <c r="I11" s="1"/>
  <c r="J11" s="1"/>
  <c r="D51" i="4"/>
  <c r="D50"/>
  <c r="D49"/>
  <c r="D48"/>
  <c r="D47"/>
  <c r="D40"/>
  <c r="D39"/>
  <c r="D38"/>
  <c r="D37"/>
  <c r="D36"/>
  <c r="D35"/>
  <c r="D33"/>
  <c r="D32"/>
  <c r="D31"/>
  <c r="D30"/>
  <c r="D29"/>
  <c r="D28"/>
  <c r="D27"/>
  <c r="D24"/>
  <c r="D23"/>
  <c r="D22"/>
  <c r="D21"/>
  <c r="D20"/>
  <c r="D17"/>
  <c r="D15"/>
  <c r="D14"/>
  <c r="D13"/>
  <c r="D11"/>
  <c r="D10"/>
  <c r="D9"/>
  <c r="D8"/>
  <c r="D7"/>
  <c r="D6"/>
  <c r="D130" i="7"/>
  <c r="D124"/>
  <c r="D115"/>
  <c r="D108"/>
  <c r="D104"/>
  <c r="D98"/>
  <c r="D84"/>
  <c r="D76"/>
  <c r="D71"/>
  <c r="D67"/>
  <c r="D59"/>
  <c r="D52"/>
  <c r="D46"/>
  <c r="D34"/>
  <c r="D26"/>
  <c r="D19"/>
  <c r="D12"/>
  <c r="D5"/>
  <c r="D130" i="6"/>
  <c r="D124"/>
  <c r="D115"/>
  <c r="D108"/>
  <c r="D104"/>
  <c r="D98"/>
  <c r="D84"/>
  <c r="D76"/>
  <c r="D71"/>
  <c r="D67"/>
  <c r="D59"/>
  <c r="D52"/>
  <c r="D46"/>
  <c r="D34"/>
  <c r="D26"/>
  <c r="D19"/>
  <c r="D12"/>
  <c r="D5"/>
  <c r="D124" i="5"/>
  <c r="I16" i="30"/>
  <c r="J16" s="1"/>
  <c r="I17"/>
  <c r="J17" s="1"/>
  <c r="I18"/>
  <c r="J18" s="1"/>
  <c r="I19"/>
  <c r="J19" s="1"/>
  <c r="I20"/>
  <c r="J20" s="1"/>
  <c r="I27"/>
  <c r="J27" s="1"/>
  <c r="I30"/>
  <c r="J30" s="1"/>
  <c r="I13"/>
  <c r="J13" s="1"/>
  <c r="C56" i="8" l="1"/>
  <c r="E68" i="10"/>
  <c r="D19" i="4"/>
  <c r="E104" i="10"/>
  <c r="F11" i="8"/>
  <c r="E77" i="10"/>
  <c r="E108"/>
  <c r="G23" i="30"/>
  <c r="I23" s="1"/>
  <c r="J23" s="1"/>
  <c r="K23" s="1"/>
  <c r="O23" s="1"/>
  <c r="R21" i="29"/>
  <c r="T21" s="1"/>
  <c r="G25" i="30"/>
  <c r="I25" s="1"/>
  <c r="J25" s="1"/>
  <c r="K25" s="1"/>
  <c r="O25" s="1"/>
  <c r="R23" i="29"/>
  <c r="T23" s="1"/>
  <c r="G24" i="30"/>
  <c r="R22" i="29"/>
  <c r="T22" s="1"/>
  <c r="M12" i="30"/>
  <c r="M11"/>
  <c r="D91" i="6"/>
  <c r="D114"/>
  <c r="D66"/>
  <c r="E98" i="10"/>
  <c r="F6" i="8"/>
  <c r="F8"/>
  <c r="E100" i="10"/>
  <c r="E102"/>
  <c r="F10" i="8"/>
  <c r="E105" i="10"/>
  <c r="E110"/>
  <c r="F39" i="8"/>
  <c r="E112" i="10"/>
  <c r="F41" i="8"/>
  <c r="E99" i="10"/>
  <c r="F7" i="8"/>
  <c r="E101" i="10"/>
  <c r="F9" i="8"/>
  <c r="E106" i="10"/>
  <c r="E109"/>
  <c r="F38" i="8"/>
  <c r="E111" i="10"/>
  <c r="F40" i="8"/>
  <c r="E115" i="10"/>
  <c r="F52" i="8"/>
  <c r="E125" i="10"/>
  <c r="F26" i="8"/>
  <c r="D108" i="4"/>
  <c r="G22" i="30" s="1"/>
  <c r="I22" s="1"/>
  <c r="J22" s="1"/>
  <c r="K22" s="1"/>
  <c r="O22" s="1"/>
  <c r="F37" i="8"/>
  <c r="D115" i="4"/>
  <c r="D104"/>
  <c r="D138" i="6"/>
  <c r="D66" i="7"/>
  <c r="D91"/>
  <c r="D138"/>
  <c r="D114"/>
  <c r="D67" i="4"/>
  <c r="D12"/>
  <c r="D26"/>
  <c r="D34"/>
  <c r="D46"/>
  <c r="D71"/>
  <c r="D76"/>
  <c r="D84"/>
  <c r="D98"/>
  <c r="G21" i="30" s="1"/>
  <c r="I21" s="1"/>
  <c r="J21" s="1"/>
  <c r="N21" s="1"/>
  <c r="D124" i="4"/>
  <c r="D130"/>
  <c r="D5"/>
  <c r="K13" i="30"/>
  <c r="O13" s="1"/>
  <c r="N13"/>
  <c r="K11"/>
  <c r="O11" s="1"/>
  <c r="N11"/>
  <c r="M13"/>
  <c r="K27"/>
  <c r="O27" s="1"/>
  <c r="N27"/>
  <c r="K19"/>
  <c r="O19" s="1"/>
  <c r="N19"/>
  <c r="K17"/>
  <c r="O17" s="1"/>
  <c r="N17"/>
  <c r="K30"/>
  <c r="O30" s="1"/>
  <c r="N30"/>
  <c r="K20"/>
  <c r="O20" s="1"/>
  <c r="N20"/>
  <c r="K18"/>
  <c r="O18" s="1"/>
  <c r="N18"/>
  <c r="K16"/>
  <c r="O16" s="1"/>
  <c r="N16"/>
  <c r="M30"/>
  <c r="M27"/>
  <c r="M20"/>
  <c r="M19"/>
  <c r="M18"/>
  <c r="M17"/>
  <c r="M16"/>
  <c r="N12"/>
  <c r="K12"/>
  <c r="O12" s="1"/>
  <c r="O23" i="29"/>
  <c r="O24"/>
  <c r="O25"/>
  <c r="Q25" s="1"/>
  <c r="Q15"/>
  <c r="Q23" l="1"/>
  <c r="N25" i="30"/>
  <c r="M25"/>
  <c r="G7"/>
  <c r="I7" s="1"/>
  <c r="R7" i="29"/>
  <c r="T7" s="1"/>
  <c r="U7" s="1"/>
  <c r="G5" i="30"/>
  <c r="I5" s="1"/>
  <c r="R5" i="29"/>
  <c r="T5" s="1"/>
  <c r="U5" s="1"/>
  <c r="M21" i="30"/>
  <c r="K21"/>
  <c r="O21" s="1"/>
  <c r="G6"/>
  <c r="I6" s="1"/>
  <c r="R6" i="29"/>
  <c r="T6" s="1"/>
  <c r="U6" s="1"/>
  <c r="M23" i="30"/>
  <c r="N23"/>
  <c r="D92" i="7"/>
  <c r="G10" i="30"/>
  <c r="I10" s="1"/>
  <c r="R10" i="29"/>
  <c r="T10" s="1"/>
  <c r="U10" s="1"/>
  <c r="D144" i="6"/>
  <c r="G26" i="30"/>
  <c r="I26" s="1"/>
  <c r="R24" i="29"/>
  <c r="T24" s="1"/>
  <c r="U24" s="1"/>
  <c r="G8" i="30"/>
  <c r="I8" s="1"/>
  <c r="R8" i="29"/>
  <c r="T8" s="1"/>
  <c r="U8" s="1"/>
  <c r="N22" i="30"/>
  <c r="M22"/>
  <c r="I24"/>
  <c r="G9"/>
  <c r="R9" i="29"/>
  <c r="D92" i="6"/>
  <c r="D143"/>
  <c r="D143" i="7"/>
  <c r="D114" i="4"/>
  <c r="D139" i="6"/>
  <c r="D139" i="7"/>
  <c r="D144"/>
  <c r="D66" i="4"/>
  <c r="O8" i="29"/>
  <c r="T11"/>
  <c r="U11" s="1"/>
  <c r="T12"/>
  <c r="U12" s="1"/>
  <c r="T15"/>
  <c r="U15" s="1"/>
  <c r="U16"/>
  <c r="U17"/>
  <c r="U18"/>
  <c r="U19"/>
  <c r="U20"/>
  <c r="U21"/>
  <c r="U22"/>
  <c r="U23"/>
  <c r="U25"/>
  <c r="U27"/>
  <c r="J6" i="30" l="1"/>
  <c r="M6"/>
  <c r="J5"/>
  <c r="M5"/>
  <c r="D146" i="7"/>
  <c r="J10" i="30"/>
  <c r="M10"/>
  <c r="J7"/>
  <c r="M7"/>
  <c r="Q8" i="29"/>
  <c r="J26" i="30"/>
  <c r="M26"/>
  <c r="Q24" i="29"/>
  <c r="J8" i="30"/>
  <c r="M8"/>
  <c r="T9" i="29"/>
  <c r="U9" s="1"/>
  <c r="J24" i="30"/>
  <c r="M24"/>
  <c r="I9"/>
  <c r="D146" i="6"/>
  <c r="D143" i="4"/>
  <c r="K5" i="30" l="1"/>
  <c r="O5" s="1"/>
  <c r="N5"/>
  <c r="N10"/>
  <c r="K10"/>
  <c r="O10" s="1"/>
  <c r="K7"/>
  <c r="O7" s="1"/>
  <c r="N7"/>
  <c r="K6"/>
  <c r="O6" s="1"/>
  <c r="N6"/>
  <c r="N26"/>
  <c r="K26"/>
  <c r="O26" s="1"/>
  <c r="K8"/>
  <c r="O8" s="1"/>
  <c r="N8"/>
  <c r="K24"/>
  <c r="O24" s="1"/>
  <c r="N24"/>
  <c r="J9"/>
  <c r="M9"/>
  <c r="K9" l="1"/>
  <c r="O9" s="1"/>
  <c r="N9"/>
  <c r="D59" i="10"/>
  <c r="D52"/>
  <c r="D26"/>
  <c r="E28"/>
  <c r="D26" i="5"/>
  <c r="C89" i="3"/>
  <c r="F25"/>
  <c r="F30" l="1"/>
  <c r="C23" l="1"/>
  <c r="E54" i="10"/>
  <c r="E55"/>
  <c r="E56"/>
  <c r="E57"/>
  <c r="E29"/>
  <c r="E30"/>
  <c r="E31"/>
  <c r="E32"/>
  <c r="E33"/>
  <c r="E27"/>
  <c r="E26" l="1"/>
  <c r="O6" i="32" l="1"/>
  <c r="N26"/>
  <c r="M26"/>
  <c r="L26"/>
  <c r="K26"/>
  <c r="J26"/>
  <c r="I26"/>
  <c r="H26"/>
  <c r="G26"/>
  <c r="F26"/>
  <c r="E26"/>
  <c r="D26"/>
  <c r="C26"/>
  <c r="O25"/>
  <c r="O24"/>
  <c r="O23"/>
  <c r="O22"/>
  <c r="O21"/>
  <c r="O20"/>
  <c r="O19"/>
  <c r="O18"/>
  <c r="O17"/>
  <c r="C15"/>
  <c r="O14"/>
  <c r="O13"/>
  <c r="O12"/>
  <c r="O11"/>
  <c r="O10"/>
  <c r="O15" s="1"/>
  <c r="O9"/>
  <c r="O8"/>
  <c r="O7"/>
  <c r="C27" l="1"/>
  <c r="D15" s="1"/>
  <c r="O26"/>
  <c r="D27" l="1"/>
  <c r="E15" s="1"/>
  <c r="O9" i="29"/>
  <c r="E22" i="30"/>
  <c r="D22"/>
  <c r="C22"/>
  <c r="N27" i="29"/>
  <c r="M27"/>
  <c r="L27"/>
  <c r="K27"/>
  <c r="J27"/>
  <c r="I27"/>
  <c r="H27"/>
  <c r="G27"/>
  <c r="F27"/>
  <c r="E27"/>
  <c r="D27"/>
  <c r="C27"/>
  <c r="O22"/>
  <c r="Q22" s="1"/>
  <c r="O21"/>
  <c r="Q21" s="1"/>
  <c r="Q20"/>
  <c r="O19"/>
  <c r="Q19" s="1"/>
  <c r="O18"/>
  <c r="Q18" s="1"/>
  <c r="O17"/>
  <c r="Q17" s="1"/>
  <c r="O16"/>
  <c r="Q16" s="1"/>
  <c r="C14"/>
  <c r="O13"/>
  <c r="O12"/>
  <c r="Q12" s="1"/>
  <c r="O11"/>
  <c r="Q11" s="1"/>
  <c r="O10"/>
  <c r="Q10" s="1"/>
  <c r="O7"/>
  <c r="Q7" s="1"/>
  <c r="O6"/>
  <c r="Q6" s="1"/>
  <c r="O5"/>
  <c r="Q5" s="1"/>
  <c r="Q9" l="1"/>
  <c r="O14"/>
  <c r="E27" i="32"/>
  <c r="D29" i="30"/>
  <c r="D15" s="1"/>
  <c r="E29"/>
  <c r="E15" s="1"/>
  <c r="O27" i="29"/>
  <c r="Q27" s="1"/>
  <c r="C28"/>
  <c r="D14" s="1"/>
  <c r="D28" s="1"/>
  <c r="E14" s="1"/>
  <c r="E28" s="1"/>
  <c r="F14" s="1"/>
  <c r="F28" s="1"/>
  <c r="G14" s="1"/>
  <c r="G28" s="1"/>
  <c r="H14" s="1"/>
  <c r="H28" s="1"/>
  <c r="I14" s="1"/>
  <c r="I28" s="1"/>
  <c r="J14" s="1"/>
  <c r="J28" s="1"/>
  <c r="K14" s="1"/>
  <c r="K28" s="1"/>
  <c r="L14" s="1"/>
  <c r="L28" s="1"/>
  <c r="M14" s="1"/>
  <c r="M28" s="1"/>
  <c r="N14" s="1"/>
  <c r="N28" s="1"/>
  <c r="F27" i="32" l="1"/>
  <c r="G15" s="1"/>
  <c r="G27" s="1"/>
  <c r="H15" s="1"/>
  <c r="F15"/>
  <c r="O28" i="29"/>
  <c r="H27" i="32" l="1"/>
  <c r="I15" s="1"/>
  <c r="D104" i="5"/>
  <c r="D106" i="3"/>
  <c r="E106"/>
  <c r="I27" i="32" l="1"/>
  <c r="J15" s="1"/>
  <c r="D37" i="8"/>
  <c r="D39"/>
  <c r="D40"/>
  <c r="D38"/>
  <c r="D41"/>
  <c r="D49"/>
  <c r="D56"/>
  <c r="D55" s="1"/>
  <c r="G52"/>
  <c r="G61" s="1"/>
  <c r="G26"/>
  <c r="G27" s="1"/>
  <c r="G42"/>
  <c r="G41"/>
  <c r="G40"/>
  <c r="G39"/>
  <c r="G37"/>
  <c r="G11"/>
  <c r="G10"/>
  <c r="G9"/>
  <c r="G8"/>
  <c r="G7"/>
  <c r="G6"/>
  <c r="D19"/>
  <c r="D24"/>
  <c r="D8"/>
  <c r="D11"/>
  <c r="D10"/>
  <c r="D9"/>
  <c r="D7"/>
  <c r="D6"/>
  <c r="F134" i="3"/>
  <c r="D30" i="16"/>
  <c r="C30"/>
  <c r="D43" i="3"/>
  <c r="D55"/>
  <c r="D62"/>
  <c r="D66"/>
  <c r="D71"/>
  <c r="D74"/>
  <c r="D78"/>
  <c r="C4"/>
  <c r="C11"/>
  <c r="C17"/>
  <c r="C31"/>
  <c r="C43"/>
  <c r="C55"/>
  <c r="C62"/>
  <c r="C66"/>
  <c r="C71"/>
  <c r="C74"/>
  <c r="C78"/>
  <c r="F103"/>
  <c r="F101"/>
  <c r="F100"/>
  <c r="F102"/>
  <c r="F104"/>
  <c r="F10"/>
  <c r="F9"/>
  <c r="F8"/>
  <c r="F7"/>
  <c r="F6"/>
  <c r="F5"/>
  <c r="F15"/>
  <c r="F14"/>
  <c r="F13"/>
  <c r="F12"/>
  <c r="F22"/>
  <c r="F21"/>
  <c r="F20"/>
  <c r="F19"/>
  <c r="F18"/>
  <c r="F29"/>
  <c r="F28"/>
  <c r="F27"/>
  <c r="F26"/>
  <c r="F42"/>
  <c r="F40"/>
  <c r="F39"/>
  <c r="F38"/>
  <c r="F37"/>
  <c r="F36"/>
  <c r="F35"/>
  <c r="F34"/>
  <c r="F33"/>
  <c r="F32"/>
  <c r="F48"/>
  <c r="F47"/>
  <c r="F46"/>
  <c r="F45"/>
  <c r="F44"/>
  <c r="F54"/>
  <c r="F52"/>
  <c r="F51"/>
  <c r="F50"/>
  <c r="F60"/>
  <c r="F58"/>
  <c r="F57"/>
  <c r="F56"/>
  <c r="F65"/>
  <c r="F64"/>
  <c r="F63"/>
  <c r="F72"/>
  <c r="F70"/>
  <c r="F69"/>
  <c r="F68"/>
  <c r="F67"/>
  <c r="F73"/>
  <c r="F76"/>
  <c r="F75"/>
  <c r="F81"/>
  <c r="F80"/>
  <c r="F79"/>
  <c r="F83"/>
  <c r="C95"/>
  <c r="F98"/>
  <c r="F97"/>
  <c r="F96"/>
  <c r="C106"/>
  <c r="F107"/>
  <c r="E43"/>
  <c r="E55"/>
  <c r="E62"/>
  <c r="E66"/>
  <c r="E71"/>
  <c r="E74"/>
  <c r="E78"/>
  <c r="D130"/>
  <c r="E89"/>
  <c r="H10" i="17"/>
  <c r="G10"/>
  <c r="F10"/>
  <c r="E10"/>
  <c r="H5"/>
  <c r="G5"/>
  <c r="F5"/>
  <c r="E134" i="10"/>
  <c r="E133"/>
  <c r="E131"/>
  <c r="D114"/>
  <c r="D76"/>
  <c r="E53"/>
  <c r="E52" s="1"/>
  <c r="E51"/>
  <c r="E50"/>
  <c r="E49"/>
  <c r="E48"/>
  <c r="E47"/>
  <c r="D46"/>
  <c r="E24"/>
  <c r="E23"/>
  <c r="E21"/>
  <c r="E20"/>
  <c r="E17"/>
  <c r="E16"/>
  <c r="E15"/>
  <c r="E14"/>
  <c r="E13"/>
  <c r="E11"/>
  <c r="E10"/>
  <c r="E9"/>
  <c r="E8"/>
  <c r="E7"/>
  <c r="E6"/>
  <c r="E36"/>
  <c r="E41"/>
  <c r="E45"/>
  <c r="E43"/>
  <c r="E42"/>
  <c r="D115" i="5"/>
  <c r="D130"/>
  <c r="E40" i="10"/>
  <c r="E39"/>
  <c r="E38"/>
  <c r="E37"/>
  <c r="C49" i="8"/>
  <c r="C24"/>
  <c r="D108" i="5"/>
  <c r="D98"/>
  <c r="D76"/>
  <c r="D71"/>
  <c r="D67"/>
  <c r="D59"/>
  <c r="D46"/>
  <c r="D34"/>
  <c r="D19"/>
  <c r="D12"/>
  <c r="D5"/>
  <c r="F121" i="3"/>
  <c r="E124"/>
  <c r="E110"/>
  <c r="F129"/>
  <c r="F127"/>
  <c r="F126"/>
  <c r="F125"/>
  <c r="F123"/>
  <c r="F122"/>
  <c r="F119"/>
  <c r="F118"/>
  <c r="F116"/>
  <c r="F115"/>
  <c r="F114"/>
  <c r="F111"/>
  <c r="F109"/>
  <c r="F108"/>
  <c r="C124"/>
  <c r="C110"/>
  <c r="F94"/>
  <c r="F93"/>
  <c r="F92"/>
  <c r="F91"/>
  <c r="F90"/>
  <c r="F24"/>
  <c r="D103" i="10"/>
  <c r="C19" i="8"/>
  <c r="D107" i="10"/>
  <c r="D84"/>
  <c r="D123"/>
  <c r="D71"/>
  <c r="D129"/>
  <c r="D5"/>
  <c r="D67"/>
  <c r="D97"/>
  <c r="D79"/>
  <c r="G38" i="8"/>
  <c r="F15" i="17" l="1"/>
  <c r="G15"/>
  <c r="H15"/>
  <c r="F117" i="3"/>
  <c r="J27" i="32"/>
  <c r="K15" s="1"/>
  <c r="E59" i="10"/>
  <c r="D61" i="8"/>
  <c r="D27"/>
  <c r="F23" i="3"/>
  <c r="F4"/>
  <c r="D105"/>
  <c r="D131" s="1"/>
  <c r="E84"/>
  <c r="F106"/>
  <c r="F71"/>
  <c r="E76" i="10"/>
  <c r="C55" i="8"/>
  <c r="C61" s="1"/>
  <c r="C39"/>
  <c r="C27"/>
  <c r="E15" i="17"/>
  <c r="C37" i="8"/>
  <c r="F124" i="3"/>
  <c r="F95"/>
  <c r="E105"/>
  <c r="D114" i="5"/>
  <c r="C6" i="8"/>
  <c r="C8"/>
  <c r="D113" i="10"/>
  <c r="F66" i="3"/>
  <c r="F99"/>
  <c r="C84"/>
  <c r="D84"/>
  <c r="D61"/>
  <c r="G48" i="8"/>
  <c r="G62" s="1"/>
  <c r="F31" i="3"/>
  <c r="F11"/>
  <c r="E79" i="10"/>
  <c r="D135"/>
  <c r="F78" i="3"/>
  <c r="F74"/>
  <c r="F55"/>
  <c r="F43"/>
  <c r="G18" i="8"/>
  <c r="G28" s="1"/>
  <c r="E61" i="3"/>
  <c r="E103" i="10"/>
  <c r="F27" i="8"/>
  <c r="E123" i="10"/>
  <c r="D90"/>
  <c r="C40" i="8"/>
  <c r="F89" i="3"/>
  <c r="E84" i="10"/>
  <c r="F62" i="3"/>
  <c r="F61" i="8"/>
  <c r="E114" i="10"/>
  <c r="C9" i="8"/>
  <c r="E35" i="10"/>
  <c r="E34" s="1"/>
  <c r="C7" i="8"/>
  <c r="F110" i="3"/>
  <c r="C130"/>
  <c r="E12" i="10"/>
  <c r="E46"/>
  <c r="E71"/>
  <c r="F17" i="3"/>
  <c r="C10" i="8"/>
  <c r="E130" i="10"/>
  <c r="E129" s="1"/>
  <c r="E5"/>
  <c r="E22"/>
  <c r="E19" s="1"/>
  <c r="E67"/>
  <c r="E107"/>
  <c r="D66" i="5"/>
  <c r="E130" i="3"/>
  <c r="C61"/>
  <c r="C105"/>
  <c r="D48" i="8"/>
  <c r="D18"/>
  <c r="K27" i="32" l="1"/>
  <c r="L15" s="1"/>
  <c r="C131" i="3"/>
  <c r="D85"/>
  <c r="F84"/>
  <c r="E131"/>
  <c r="E85"/>
  <c r="F130"/>
  <c r="F61"/>
  <c r="F105"/>
  <c r="G65" i="8"/>
  <c r="C48"/>
  <c r="D12" i="10"/>
  <c r="D143" i="5"/>
  <c r="D19" i="10"/>
  <c r="C18" i="8"/>
  <c r="C28" s="1"/>
  <c r="E97" i="10"/>
  <c r="E113" s="1"/>
  <c r="E135"/>
  <c r="F48" i="8"/>
  <c r="F62" s="1"/>
  <c r="D136" i="10"/>
  <c r="F18" i="8"/>
  <c r="F28" s="1"/>
  <c r="E90" i="10"/>
  <c r="E66"/>
  <c r="C85" i="3"/>
  <c r="G30" i="8"/>
  <c r="D30"/>
  <c r="G29"/>
  <c r="D28"/>
  <c r="D29"/>
  <c r="D63"/>
  <c r="G63"/>
  <c r="D64"/>
  <c r="D62"/>
  <c r="G64"/>
  <c r="C136" i="3" l="1"/>
  <c r="F85"/>
  <c r="D136"/>
  <c r="C137"/>
  <c r="E137"/>
  <c r="D137"/>
  <c r="E136"/>
  <c r="C62" i="8"/>
  <c r="C65" s="1"/>
  <c r="C63"/>
  <c r="C64"/>
  <c r="L27" i="32"/>
  <c r="M15" s="1"/>
  <c r="F131" i="3"/>
  <c r="F63" i="8"/>
  <c r="D66" i="10"/>
  <c r="D91" s="1"/>
  <c r="F29" i="8"/>
  <c r="F64"/>
  <c r="F65"/>
  <c r="E136" i="10"/>
  <c r="F30" i="8"/>
  <c r="C29"/>
  <c r="E91" i="10"/>
  <c r="C30" i="8"/>
  <c r="D65"/>
  <c r="F137" i="3" l="1"/>
  <c r="F136"/>
  <c r="E67" i="8"/>
  <c r="M27" i="32"/>
  <c r="N15" s="1"/>
  <c r="N27" l="1"/>
  <c r="C29" i="30" l="1"/>
  <c r="C15" l="1"/>
  <c r="D120" i="4"/>
  <c r="D119" i="5"/>
  <c r="D138" s="1"/>
  <c r="D119" i="4" l="1"/>
  <c r="D138" s="1"/>
  <c r="R26" i="29" s="1"/>
  <c r="D139" i="5"/>
  <c r="D139" i="4" l="1"/>
  <c r="G28" i="30"/>
  <c r="G29" s="1"/>
  <c r="I29" s="1"/>
  <c r="Q26" i="29"/>
  <c r="T26"/>
  <c r="U26" s="1"/>
  <c r="R28"/>
  <c r="I28" i="30" l="1"/>
  <c r="M28" s="1"/>
  <c r="M29"/>
  <c r="J29"/>
  <c r="T28" i="29"/>
  <c r="U28" s="1"/>
  <c r="Q28"/>
  <c r="J28" i="30" l="1"/>
  <c r="N28" s="1"/>
  <c r="N29"/>
  <c r="K29"/>
  <c r="O29" s="1"/>
  <c r="K28"/>
  <c r="O28" s="1"/>
  <c r="D80" i="4"/>
  <c r="D79" s="1"/>
  <c r="D91" s="1"/>
  <c r="D79" i="5"/>
  <c r="D91"/>
  <c r="D92" s="1"/>
  <c r="D81" i="4"/>
  <c r="D147" i="5" l="1"/>
  <c r="D146"/>
  <c r="R13" i="29"/>
  <c r="G14" i="30"/>
  <c r="D92" i="4"/>
  <c r="D146" s="1"/>
  <c r="D144"/>
  <c r="D144" i="5"/>
  <c r="G15" i="30" l="1"/>
  <c r="I15" s="1"/>
  <c r="I14"/>
  <c r="Q13" i="29"/>
  <c r="R14"/>
  <c r="T13"/>
  <c r="U13" s="1"/>
  <c r="T14" l="1"/>
  <c r="U14" s="1"/>
  <c r="Q14"/>
  <c r="J15" i="30"/>
  <c r="M15"/>
  <c r="M14"/>
  <c r="J14"/>
  <c r="N15" l="1"/>
  <c r="K15"/>
  <c r="O15" s="1"/>
  <c r="N14"/>
  <c r="K14"/>
  <c r="O14" s="1"/>
</calcChain>
</file>

<file path=xl/comments1.xml><?xml version="1.0" encoding="utf-8"?>
<comments xmlns="http://schemas.openxmlformats.org/spreadsheetml/2006/main">
  <authors>
    <author>Palkó Roland</author>
  </authors>
  <commentList>
    <comment ref="D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D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</commentList>
</comments>
</file>

<file path=xl/sharedStrings.xml><?xml version="1.0" encoding="utf-8"?>
<sst xmlns="http://schemas.openxmlformats.org/spreadsheetml/2006/main" count="3176" uniqueCount="1002">
  <si>
    <t>férőhely</t>
  </si>
  <si>
    <t>VIP Kft.</t>
  </si>
  <si>
    <t>B E V É T E L E K</t>
  </si>
  <si>
    <t>1. sz. táblázat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</si>
  <si>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</si>
  <si>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</si>
  <si>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</si>
  <si>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</si>
  <si>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</si>
  <si>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</si>
  <si>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</si>
  <si>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</si>
  <si>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</si>
  <si>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</si>
  <si>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</si>
  <si>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</si>
  <si>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</si>
  <si>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</si>
  <si>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</si>
  <si>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</si>
  <si>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</si>
  <si>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</si>
  <si>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</si>
  <si>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</si>
  <si>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</si>
  <si>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</si>
  <si>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</si>
  <si>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</si>
  <si>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</si>
  <si>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</si>
  <si>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</si>
  <si>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</si>
  <si>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</si>
  <si>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</si>
  <si>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</si>
  <si>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</si>
  <si>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</si>
  <si>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</si>
  <si>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</si>
  <si>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</si>
  <si>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</si>
  <si>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</si>
  <si>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</si>
  <si>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</si>
  <si>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</si>
  <si>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</si>
  <si>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</si>
  <si>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</si>
  <si>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</si>
  <si>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</si>
  <si>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</si>
  <si>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</si>
  <si>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</si>
  <si>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</si>
  <si>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</si>
  <si>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</si>
  <si>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</si>
  <si>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</si>
  <si>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</si>
  <si>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</si>
  <si>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</si>
  <si>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</si>
  <si>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</si>
  <si>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</si>
  <si>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</si>
  <si>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</si>
  <si>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</si>
  <si>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</si>
  <si>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</si>
  <si>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</si>
  <si>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</si>
  <si>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</si>
  <si>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</si>
  <si>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</si>
  <si>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</si>
  <si>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</si>
  <si>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</si>
  <si>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</si>
  <si>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</si>
  <si>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</si>
  <si>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</si>
  <si>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</si>
  <si>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</si>
  <si>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</si>
  <si>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</si>
  <si>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</si>
  <si>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</si>
  <si>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</si>
  <si>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</si>
  <si>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</si>
  <si>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</si>
  <si>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</si>
  <si>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</si>
  <si>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</si>
  <si>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</si>
  <si>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</si>
  <si>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</si>
  <si>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</si>
  <si>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</si>
  <si>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</si>
  <si>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</si>
  <si>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</si>
  <si>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</si>
  <si>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</si>
  <si>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</si>
  <si>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</si>
  <si>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</si>
  <si>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</si>
  <si>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</si>
  <si>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</si>
  <si>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</si>
  <si>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</si>
  <si>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</si>
  <si>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</si>
  <si>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</si>
  <si>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</si>
  <si>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</si>
  <si>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</si>
  <si>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</si>
  <si>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</si>
  <si>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</si>
  <si>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</si>
  <si>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</si>
  <si>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</si>
  <si>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</si>
  <si>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</si>
  <si>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</si>
  <si>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</si>
  <si>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</si>
  <si>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</si>
  <si>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</si>
  <si>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</si>
  <si>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</si>
  <si>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</si>
  <si>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</si>
  <si>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</si>
  <si>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</si>
  <si>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</si>
  <si>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</si>
  <si>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</si>
  <si>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</si>
  <si>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</si>
  <si>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</si>
  <si>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</si>
  <si>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</si>
  <si>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</si>
  <si>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</si>
  <si>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</si>
  <si>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</si>
  <si>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</si>
  <si>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</si>
  <si>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</si>
  <si>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</si>
  <si>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</si>
  <si>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</si>
  <si>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</si>
  <si>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</si>
  <si>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</si>
  <si>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</si>
  <si>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</si>
  <si>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</si>
  <si>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</si>
  <si>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</si>
  <si>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</si>
  <si>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</si>
  <si>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</si>
  <si>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</si>
  <si>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</si>
  <si>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</si>
  <si>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</si>
  <si>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</si>
  <si>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</si>
  <si>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</si>
  <si>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</si>
  <si>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</si>
  <si>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</si>
  <si>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</si>
  <si>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</si>
  <si>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</si>
  <si>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</si>
  <si>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</si>
  <si>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</si>
  <si>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</si>
  <si>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</si>
  <si>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</si>
  <si>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</si>
  <si>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</si>
  <si>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</si>
  <si>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</si>
  <si>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</si>
  <si>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</si>
  <si>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</si>
  <si>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</si>
  <si>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</si>
  <si>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</si>
  <si>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</si>
  <si>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</si>
  <si>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</si>
  <si>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</si>
  <si>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</si>
  <si>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</si>
  <si>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</si>
  <si>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</si>
  <si>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</si>
  <si>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</si>
  <si>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</si>
  <si>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</si>
  <si>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</si>
  <si>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</si>
  <si>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</si>
  <si>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</si>
  <si>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</si>
  <si>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</si>
  <si>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</si>
  <si>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</si>
  <si>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</si>
  <si>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</si>
  <si>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</si>
  <si>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</si>
  <si>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</si>
  <si>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</si>
  <si>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</si>
  <si>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</si>
  <si>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</si>
  <si>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</si>
  <si>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</si>
  <si>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</si>
  <si>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</si>
  <si>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</si>
  <si>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</si>
  <si>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</si>
  <si>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</si>
  <si>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</si>
  <si>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</si>
  <si>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</si>
  <si>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</si>
  <si>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</si>
  <si>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</si>
  <si>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</si>
  <si>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</si>
  <si>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</si>
  <si>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</si>
  <si>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</si>
  <si>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</si>
  <si>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</si>
  <si>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</si>
  <si>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</si>
  <si>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</si>
  <si>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</si>
  <si>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</si>
  <si>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</si>
  <si>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</si>
  <si>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Kötelező</t>
  </si>
  <si>
    <t>Önkéntes</t>
  </si>
  <si>
    <t>Összesen</t>
  </si>
  <si>
    <t>Feladat</t>
  </si>
  <si>
    <t xml:space="preserve">Működési bevételek </t>
  </si>
  <si>
    <t>Felhalmozási célú átvett pénzeszközök</t>
  </si>
  <si>
    <t>Működési költségvetés kiadásai (1.1+…+1.5.)</t>
  </si>
  <si>
    <t>3</t>
  </si>
  <si>
    <t>Éves engedélyezett létszám előirányzat (fő)</t>
  </si>
  <si>
    <t>Közfoglalkoztatottak létszáma (fő)</t>
  </si>
  <si>
    <t>Állami</t>
  </si>
  <si>
    <t>Előirányzat</t>
  </si>
  <si>
    <t xml:space="preserve"> 10.</t>
  </si>
  <si>
    <t>BEVÉTELEK ÖSSZESEN: (9+16)</t>
  </si>
  <si>
    <t>Belföldi finanszírozás kiadásai (7.1. + … + 7.5.)</t>
  </si>
  <si>
    <t>KIADÁSOK ÖSSZESEN: (1.+2.)</t>
  </si>
  <si>
    <t>Összesen:</t>
  </si>
  <si>
    <t xml:space="preserve">   Rövid lejáratú  hitelek, kölcsönök felvétele</t>
  </si>
  <si>
    <t>Sor-szám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</si>
  <si>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</si>
  <si>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</si>
  <si>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</si>
  <si>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</si>
  <si>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</si>
  <si>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</si>
  <si>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</si>
  <si>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</si>
  <si>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</si>
  <si>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</si>
  <si>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</si>
  <si>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</si>
  <si>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</si>
  <si>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</si>
  <si>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</si>
  <si>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</si>
  <si>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</si>
  <si>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</si>
  <si>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</si>
  <si>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</si>
  <si>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</si>
  <si>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</si>
  <si>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</si>
  <si>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</si>
  <si>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</si>
  <si>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</si>
  <si>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</si>
  <si>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</si>
  <si>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</si>
  <si>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</si>
  <si>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</si>
  <si>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</si>
  <si>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</si>
  <si>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</si>
  <si>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</si>
  <si>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</si>
  <si>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</si>
  <si>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</si>
  <si>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</si>
  <si>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</si>
  <si>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</si>
  <si>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</si>
  <si>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</si>
  <si>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</si>
  <si>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Működési bevételek</t>
  </si>
  <si>
    <t>Finanszírozási bevételek</t>
  </si>
  <si>
    <t>Finanszírozási kiadások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</si>
  <si>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</si>
  <si>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</si>
  <si>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</si>
  <si>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</si>
  <si>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</si>
  <si>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Hosszú lejáratú</t>
  </si>
  <si>
    <t>Dolgozók lakásépítési kölcsöne</t>
  </si>
  <si>
    <t>Összesen (1+6)</t>
  </si>
  <si>
    <t>Mutató</t>
  </si>
  <si>
    <t>fő</t>
  </si>
  <si>
    <t>II.2. Óvodaműködtetési támogatás</t>
  </si>
  <si>
    <t>III.3. Egyes szociális és gyermekjóléti feladatok támogatása</t>
  </si>
  <si>
    <t>működési hó</t>
  </si>
  <si>
    <t>III.5. Gyermekétkeztetés támogatása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</si>
  <si>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</si>
  <si>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</si>
  <si>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</si>
  <si>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</si>
  <si>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</si>
  <si>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</si>
  <si>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</si>
  <si>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</si>
  <si>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</si>
  <si>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</si>
  <si>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</si>
  <si>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</si>
  <si>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</si>
  <si>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</si>
  <si>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</si>
  <si>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</si>
  <si>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</si>
  <si>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</si>
  <si>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</si>
  <si>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</si>
  <si>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</si>
  <si>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</si>
  <si>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</si>
  <si>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</si>
  <si>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</si>
  <si>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</si>
  <si>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</si>
  <si>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</si>
  <si>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</si>
  <si>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</si>
  <si>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</si>
  <si>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</si>
  <si>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</si>
  <si>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</si>
  <si>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</si>
  <si>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</si>
  <si>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</si>
  <si>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</si>
  <si>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</si>
  <si>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</si>
  <si>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</si>
  <si>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</si>
  <si>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</si>
  <si>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</si>
  <si>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</si>
  <si>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</si>
  <si>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</si>
  <si>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</si>
  <si>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</si>
  <si>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</si>
  <si>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</si>
  <si>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</si>
  <si>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</si>
  <si>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</si>
  <si>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</si>
  <si>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</si>
  <si>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</si>
  <si>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</si>
  <si>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</si>
  <si>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</si>
  <si>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</si>
  <si>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</si>
  <si>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</si>
  <si>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</si>
  <si>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</si>
  <si>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</si>
  <si>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</si>
  <si>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</si>
  <si>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</si>
  <si>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</si>
  <si>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</si>
  <si>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</si>
  <si>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</si>
  <si>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</si>
  <si>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</si>
  <si>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</si>
  <si>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</si>
  <si>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</si>
  <si>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</si>
  <si>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</si>
  <si>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</si>
  <si>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</si>
  <si>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</si>
  <si>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</si>
  <si>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</si>
  <si>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</si>
  <si>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</si>
  <si>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</si>
  <si>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</si>
  <si>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</si>
  <si>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</si>
  <si>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</si>
  <si>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</si>
  <si>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</si>
  <si>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</si>
  <si>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</si>
  <si>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</si>
  <si>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</si>
  <si>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</si>
  <si>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</si>
  <si>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</si>
  <si>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</si>
  <si>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</si>
  <si>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</si>
  <si>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</si>
  <si>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</si>
  <si>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</si>
  <si>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</si>
  <si>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Dologi kiadások</t>
  </si>
  <si>
    <t>Pályázati tartalék</t>
  </si>
  <si>
    <t>Üdülőhelyi feladatok támogatása</t>
  </si>
  <si>
    <t>Szociális kölcsön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</si>
  <si>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</si>
  <si>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</si>
  <si>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</si>
  <si>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</si>
  <si>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</si>
  <si>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</si>
  <si>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</si>
  <si>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</si>
  <si>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</si>
  <si>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</si>
  <si>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</si>
  <si>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</si>
  <si>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</si>
  <si>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</si>
  <si>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</si>
  <si>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</si>
  <si>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</si>
  <si>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</si>
  <si>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</si>
  <si>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</si>
  <si>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</si>
  <si>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</si>
  <si>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</si>
  <si>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</si>
  <si>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</si>
  <si>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</si>
  <si>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</si>
  <si>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</si>
  <si>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</si>
  <si>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</si>
  <si>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</si>
  <si>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</si>
  <si>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</si>
  <si>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</si>
  <si>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</si>
  <si>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</si>
  <si>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</si>
  <si>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</si>
  <si>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</si>
  <si>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</si>
  <si>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</si>
  <si>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</si>
  <si>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</si>
  <si>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</si>
  <si>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</si>
  <si>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</si>
  <si>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</si>
  <si>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</si>
  <si>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</si>
  <si>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</si>
  <si>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</si>
  <si>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</si>
  <si>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</si>
  <si>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</si>
  <si>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</si>
  <si>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</si>
  <si>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</si>
  <si>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</si>
  <si>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</si>
  <si>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</si>
  <si>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</si>
  <si>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</si>
  <si>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</si>
  <si>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</si>
  <si>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</si>
  <si>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</si>
  <si>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</si>
  <si>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</si>
  <si>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</si>
  <si>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</si>
  <si>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</si>
  <si>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</si>
  <si>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</si>
  <si>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</si>
  <si>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</si>
  <si>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</si>
  <si>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</si>
  <si>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</si>
  <si>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</si>
  <si>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</si>
  <si>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/>
  </si>
  <si>
    <t>Jogcím száma</t>
  </si>
  <si>
    <t>Mennyiségi egység</t>
  </si>
  <si>
    <t>Fajlagos összeg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</si>
  <si>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</si>
  <si>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</si>
  <si>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</si>
  <si>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</si>
  <si>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</si>
  <si>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Önkormányzati hivatal működésének támogatása - beszámítás után</t>
  </si>
  <si>
    <t>forint</t>
  </si>
  <si>
    <t>I.1.b</t>
  </si>
  <si>
    <t>4</t>
  </si>
  <si>
    <t>5</t>
  </si>
  <si>
    <t>I.1.ba</t>
  </si>
  <si>
    <t>hektár</t>
  </si>
  <si>
    <t>6</t>
  </si>
  <si>
    <t>7</t>
  </si>
  <si>
    <t>I.1.bb</t>
  </si>
  <si>
    <t>km</t>
  </si>
  <si>
    <t>8</t>
  </si>
  <si>
    <t>9</t>
  </si>
  <si>
    <t>I.1.bc</t>
  </si>
  <si>
    <t>m2</t>
  </si>
  <si>
    <t>10</t>
  </si>
  <si>
    <t>11</t>
  </si>
  <si>
    <t>I.1.bd</t>
  </si>
  <si>
    <t>12</t>
  </si>
  <si>
    <t>13</t>
  </si>
  <si>
    <t>I.1.c</t>
  </si>
  <si>
    <t>Egyéb önkormányzati feladatok támogatása</t>
  </si>
  <si>
    <t>14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</si>
  <si>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</si>
  <si>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</si>
  <si>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</si>
  <si>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</si>
  <si>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</si>
  <si>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</si>
  <si>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Lakott külterülettel kapcsolatos feladatok támogatása - beszámítás után</t>
  </si>
  <si>
    <t>17</t>
  </si>
  <si>
    <t>I.1.e</t>
  </si>
  <si>
    <t xml:space="preserve">idegenforgalmi adóforint </t>
  </si>
  <si>
    <t>18</t>
  </si>
  <si>
    <t>Üdülőhelyi feladatok támogatása - beszámítás után</t>
  </si>
  <si>
    <t>19</t>
  </si>
  <si>
    <t>A települési önkormányzatok működésének támogatása beszámítás és kiegészítés után</t>
  </si>
  <si>
    <t>20</t>
  </si>
  <si>
    <t>Beszámítás</t>
  </si>
  <si>
    <t>21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</si>
  <si>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</si>
  <si>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</si>
  <si>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</si>
  <si>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</si>
  <si>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</si>
  <si>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</si>
  <si>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</si>
  <si>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24</t>
  </si>
  <si>
    <t>Határátkelőhelyek fenntartásának támogatása</t>
  </si>
  <si>
    <t>ki- és belépési adatok</t>
  </si>
  <si>
    <t>25</t>
  </si>
  <si>
    <t>26</t>
  </si>
  <si>
    <t xml:space="preserve">I. </t>
  </si>
  <si>
    <t>A helyi önkormányzatok működésének általános támogatása összesen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</si>
  <si>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</si>
  <si>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</si>
  <si>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</si>
  <si>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</si>
  <si>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</si>
  <si>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</si>
  <si>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</si>
  <si>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</si>
  <si>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</si>
  <si>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</si>
  <si>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</si>
  <si>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</si>
  <si>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 xml:space="preserve">II.3. Társulás által fenntartott óvodákba bejáró gyermekek utaztatásának támogatása 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</si>
  <si>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</si>
  <si>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</si>
  <si>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</si>
  <si>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</si>
  <si>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</si>
  <si>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</si>
  <si>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</si>
  <si>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</si>
  <si>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</si>
  <si>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</si>
  <si>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</si>
  <si>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</si>
  <si>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 xml:space="preserve">II. </t>
  </si>
  <si>
    <t>A települési önkormányzatok egyes köznevelési feladatainak támogatása</t>
  </si>
  <si>
    <t>51</t>
  </si>
  <si>
    <t>A települési önkormányzatok szociális feladatainak egyéb támogatása</t>
  </si>
  <si>
    <t>52</t>
  </si>
  <si>
    <t>számított létszám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</si>
  <si>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</si>
  <si>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</si>
  <si>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</si>
  <si>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</si>
  <si>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</si>
  <si>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</si>
  <si>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</si>
  <si>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</si>
  <si>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</si>
  <si>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</si>
  <si>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</si>
  <si>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</si>
  <si>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</si>
  <si>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</si>
  <si>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</si>
  <si>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</si>
  <si>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</si>
  <si>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</si>
  <si>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</si>
  <si>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</si>
  <si>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</si>
  <si>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</si>
  <si>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</si>
  <si>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</si>
  <si>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</si>
  <si>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</si>
  <si>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</si>
  <si>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</si>
  <si>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</si>
  <si>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</si>
  <si>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</si>
  <si>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</si>
  <si>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</si>
  <si>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</si>
  <si>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</si>
  <si>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</si>
  <si>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</si>
  <si>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</si>
  <si>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</si>
  <si>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</si>
  <si>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III. 4. A települési önkormányzatok által biztosított egyes szociális szakosított ellátások, valamint a gyermekek átmeneti gondozásával kapcsolatos feladatok támogatása</t>
  </si>
  <si>
    <t>93</t>
  </si>
  <si>
    <t>A finanszírozás szempontjából elismert szakmai dolgozók bértámogatása</t>
  </si>
  <si>
    <t>94</t>
  </si>
  <si>
    <t>III.4.b</t>
  </si>
  <si>
    <t>Intézmény-üzemeltetési támogatás</t>
  </si>
  <si>
    <t>95</t>
  </si>
  <si>
    <t>96</t>
  </si>
  <si>
    <t>97</t>
  </si>
  <si>
    <t>98</t>
  </si>
  <si>
    <t>99</t>
  </si>
  <si>
    <t>III.</t>
  </si>
  <si>
    <t>A települési önkormányzatok szociális, gyermekjóléti és gyermekétkeztetési feladatainak támogatása</t>
  </si>
  <si>
    <t>100</t>
  </si>
  <si>
    <t>101</t>
  </si>
  <si>
    <t>feladategység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</si>
  <si>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</si>
  <si>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</si>
  <si>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</si>
  <si>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</si>
  <si>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</si>
  <si>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</si>
  <si>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</si>
  <si>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</si>
  <si>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</si>
  <si>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</si>
  <si>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</si>
  <si>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</si>
  <si>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IV.</t>
  </si>
  <si>
    <t>3.1</t>
  </si>
  <si>
    <t>3.2</t>
  </si>
  <si>
    <t>3.3</t>
  </si>
  <si>
    <t xml:space="preserve">   Tartalékok</t>
  </si>
  <si>
    <t>KIADÁSOK ÖSSZESEN: (4.+5.)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</si>
  <si>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</si>
  <si>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</si>
  <si>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</si>
  <si>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</si>
  <si>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</si>
  <si>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</si>
  <si>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</si>
  <si>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</si>
  <si>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</si>
  <si>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</si>
  <si>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</si>
  <si>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</si>
  <si>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</si>
  <si>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</si>
  <si>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</si>
  <si>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</si>
  <si>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</si>
  <si>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</si>
  <si>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</si>
  <si>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</si>
  <si>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</si>
  <si>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</si>
  <si>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</si>
  <si>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</si>
  <si>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</si>
  <si>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</si>
  <si>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</si>
  <si>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</si>
  <si>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</si>
  <si>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</si>
  <si>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</si>
  <si>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</si>
  <si>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</si>
  <si>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</si>
  <si>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</si>
  <si>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No.</t>
  </si>
  <si>
    <t>Jogcím megnevezése</t>
  </si>
  <si>
    <t>Forint</t>
  </si>
  <si>
    <t>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</si>
  <si>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</si>
  <si>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</si>
  <si>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</si>
  <si>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</si>
  <si>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</si>
  <si>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</si>
  <si>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</si>
  <si>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</si>
  <si>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</si>
  <si>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Nem teljesült beszámítás/szolidaritási hozzájárulás alapja</t>
  </si>
  <si>
    <t>Szolidaritási hozzájárulás</t>
  </si>
  <si>
    <t>Óvoda napi nyitvatartási ideje eléri a nyolc órát</t>
  </si>
  <si>
    <t>Óvoda napi nyitvatartási ideje nem éri el a nyolc órát, de eléri a hat órát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</si>
  <si>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</si>
  <si>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</si>
  <si>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</si>
  <si>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</si>
  <si>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</si>
  <si>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</si>
  <si>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</si>
  <si>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</si>
  <si>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</si>
  <si>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</si>
  <si>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</si>
  <si>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</si>
  <si>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</si>
  <si>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</si>
  <si>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</si>
  <si>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</si>
  <si>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>Család- és gyermekjóléti szolgálat</t>
  </si>
  <si>
    <t>Család- és gyermekjóléti központ</t>
  </si>
  <si>
    <t>szociális étkeztetés</t>
  </si>
  <si>
    <t>szociális étkeztetés - társulás által történő feladatellátás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</si>
  <si>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</si>
  <si>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</si>
  <si>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</si>
  <si>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</si>
  <si>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időskorúak nappali intézményi ellátása</t>
  </si>
  <si>
    <t>időskorúak nappali intézményi ellátása - társulás által történő feladatellátás</t>
  </si>
  <si>
    <t>foglalkoztatási támogatásban részesülő időskorúak nappali intézményben ellátottak száma</t>
  </si>
  <si>
    <t>foglalkoztatási támogatásban részesülő időskorúak nappali intézményben ellátottak száma - társulás által történő feladatellátás</t>
  </si>
  <si>
    <t>fogyatékos személyek nappali intézményi ellátása</t>
  </si>
  <si>
    <t>fogyatékos személyek nappali intézményi ellátása - társulás által történő feladatellátás</t>
  </si>
  <si>
    <t>foglalkoztatási támogatásban részesülő fogyatékos nappali intézményben ellátottak száma</t>
  </si>
  <si>
    <t>foglalkoztatási támogatásban részesülő fogyatékos nappali intézményben ellátottak száma - társulás által történő feladatellátás</t>
  </si>
  <si>
    <t>demens személyek nappali intézményi ellátása</t>
  </si>
  <si>
    <t>demens személyek nappali intézményi ellátása - társulás által történő feladatellátás</t>
  </si>
  <si>
    <t>foglalkoztatási támogatásban részesülő, nappali intézményben ellátott demens személyek száma</t>
  </si>
  <si>
    <t>foglalkoztatási támogatásban részesülő, nappali intézményben ellátott demens személyek száma - társulás által történő feladatellátás</t>
  </si>
  <si>
    <t>pszichiátriai betegek nappali intézményi ellátása</t>
  </si>
  <si>
    <t>pszichiátriai betegek nappali intézményi ellátása - társulás által történő feladatellátás</t>
  </si>
  <si>
    <t>foglalkoztatási támogatásban részesülő, nappali intézményben ellátott pszichiátriai betegek száma</t>
  </si>
  <si>
    <t>foglalkoztatási támogatásban részesülő, nappali intézményben ellátott pszichiátriai betegek száma - társulás által történő feladatellátás</t>
  </si>
  <si>
    <t>szenvedélybetegek nappali intézményi ellátása</t>
  </si>
  <si>
    <t>szenvedélybetegek nappali intézményi ellátása - társulás által történő feladatellátás</t>
  </si>
  <si>
    <t>foglalkoztatási támogatásban részesülő, nappali intézményben ellátott szenvedélybetegek száma</t>
  </si>
  <si>
    <t>foglalkoztatási támogatásban részesülő, nappali intézményben ellátott szenvedélybetegek száma - társulás által történő feladatellátás</t>
  </si>
  <si>
    <t>hajléktalanok nappali intézményi ellátása</t>
  </si>
  <si>
    <t>hajléktalanok nappali intézményi ellátása - társulás által történő feladatellátás</t>
  </si>
  <si>
    <t>családi bölcsőde</t>
  </si>
  <si>
    <t>családi bölcsőde - társulás által történő feladatellátás</t>
  </si>
  <si>
    <t>hajléktalanok átmeneti szállása, éjjeli menedékhely összesen</t>
  </si>
  <si>
    <t>hajléktalanok átmeneti szállása, éjjeli menedékhely összesen - társulás által történő feladatellátás</t>
  </si>
  <si>
    <t xml:space="preserve">kizárólag lakhatási szolgáltatás 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</si>
  <si>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</si>
  <si>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</si>
  <si>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</si>
  <si>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</si>
  <si>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</si>
  <si>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</si>
  <si>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</si>
  <si>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</si>
  <si>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</si>
  <si>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</si>
  <si>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</si>
  <si>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</si>
  <si>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</si>
  <si>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2019.</t>
  </si>
  <si>
    <t>Belföldi értékpapírok kiadásai (6.1. + … + 6.6.)</t>
  </si>
  <si>
    <t>Külföldi finanszírozás kiadásai (8.1. + … + 8.5.)</t>
  </si>
  <si>
    <t>Felhalmozási költségvetés kiadásai (3.1.+…+3.5.)</t>
  </si>
  <si>
    <t>Központi, irányító szervi támogatás</t>
  </si>
  <si>
    <t>7.6</t>
  </si>
  <si>
    <t>K513</t>
  </si>
  <si>
    <t>Polgármesteri illetmény támogatása</t>
  </si>
  <si>
    <t>102</t>
  </si>
  <si>
    <t>Óvodai és iskolai szociális segítő tevékenység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</si>
  <si>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</si>
  <si>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</si>
  <si>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</si>
  <si>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 xml:space="preserve">Megyei hatókörű városi könyvtár kistelepülési könyvtári célú kiegészítő támogatása </t>
  </si>
  <si>
    <t>2020.</t>
  </si>
  <si>
    <t>2021. évi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</si>
  <si>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</si>
  <si>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</si>
  <si>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</si>
  <si>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</si>
  <si>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</si>
  <si>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</si>
  <si>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</si>
  <si>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</si>
  <si>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I.1.f kiegészítés</t>
  </si>
  <si>
    <t>I.1. - I.1.f</t>
  </si>
  <si>
    <t>I.1.f Info</t>
  </si>
  <si>
    <t>V. SZH</t>
  </si>
  <si>
    <t>II.1. Pedagógusok, és az e pedagógusok nevelő munkáját közvetlenül segítők bértámogatása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</si>
  <si>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</si>
  <si>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</si>
  <si>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</si>
  <si>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</si>
  <si>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</si>
  <si>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</si>
  <si>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Mesterfokozatú végzettségű mesterpedagógus kategóriába sorolt pedagógusok kiegészítő támogatása, akik a minősítést 2019. január 1-jei átsorolással szerezték meg</t>
  </si>
  <si>
    <t>II.5. Nemzetiségi pótlék</t>
  </si>
  <si>
    <t>II.5. (1)</t>
  </si>
  <si>
    <t>II.5. (2)</t>
  </si>
  <si>
    <t>III.5.aa)</t>
  </si>
  <si>
    <t>III.5.ab)</t>
  </si>
  <si>
    <t>III.5.b)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</si>
  <si>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</si>
  <si>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</si>
  <si>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</si>
  <si>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</si>
  <si>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</si>
  <si>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</si>
  <si>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</si>
  <si>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</si>
  <si>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</si>
  <si>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</si>
  <si>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</si>
  <si>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>2021.</t>
  </si>
  <si>
    <t>2021. 
után</t>
  </si>
  <si>
    <t>Normatív állami támogatás összesen:</t>
  </si>
  <si>
    <t>5.11</t>
  </si>
  <si>
    <t>2022. évi</t>
  </si>
  <si>
    <t>K9125</t>
  </si>
  <si>
    <t>Tulajdonosi kölcsönök bevételei</t>
  </si>
  <si>
    <t>13.4</t>
  </si>
  <si>
    <t>B819</t>
  </si>
  <si>
    <t>Belföldi finanszírozás bevételei (13.1. + … + 13.4.)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</si>
  <si>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</si>
  <si>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</si>
  <si>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</si>
  <si>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</si>
  <si>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</si>
  <si>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</si>
  <si>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</si>
  <si>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</si>
  <si>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</si>
  <si>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</si>
  <si>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ÖSSZESEN:</t>
  </si>
  <si>
    <t>Felújítási kiadások előirányzata felújításonként</t>
  </si>
  <si>
    <t>Felújítás  megnevezése</t>
  </si>
  <si>
    <t>2018. évi 
tényleges</t>
  </si>
  <si>
    <t>2019. évi várható</t>
  </si>
  <si>
    <t>2020. évi előirányzat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</si>
  <si>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</si>
  <si>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</si>
  <si>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</si>
  <si>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Támogatási szerződés szerinti bevételek, kiadások</t>
  </si>
  <si>
    <t>Összes tervezett
 forrás, kiadás</t>
  </si>
  <si>
    <t>Évenkénti ütemezés</t>
  </si>
  <si>
    <t>B=(C+D+E)</t>
  </si>
  <si>
    <t xml:space="preserve">* Amennyiben több projekt megvalósítása történi egy időben akkor azokat külön-külön, projektenként be kell mutatni!  </t>
  </si>
  <si>
    <t>F</t>
  </si>
  <si>
    <t>G</t>
  </si>
  <si>
    <t>H</t>
  </si>
  <si>
    <t>I=(D+E+F+G+H)</t>
  </si>
  <si>
    <t>Előirányzat-felhasználási terv
2020. évre</t>
  </si>
  <si>
    <t>2023. évi</t>
  </si>
  <si>
    <t>TOP 2.1.-15-TL1-2016-00002 Váralja Község Csapadékvíz elvezetési rendszerének korszerűsítése</t>
  </si>
  <si>
    <t>2017.-2020.</t>
  </si>
  <si>
    <t>Magyar falvak- Nemzeti és helyi identitástudat erősítése- közösségi és kulturális ép.belső tereinek felújítása</t>
  </si>
  <si>
    <t>2019.-2020.</t>
  </si>
  <si>
    <t>Magyar Falu Program- Nemzeti és helyi identitástudat erősítése- Közösségi beltéri és kapcs. eszközökre(beruházásra 062020-on)</t>
  </si>
  <si>
    <t>Magyar Falu Program- Orvosi eszköz beszerzésre</t>
  </si>
  <si>
    <t>Magyar Falu Program- Eszközfejlesztés belterületi utak karbantartására</t>
  </si>
  <si>
    <t>Parkerdő szigetének bevezetéséhez híd építése</t>
  </si>
  <si>
    <t>TOP 5.3.2-17-TL1-2018-00001 Megyei Identitás erősítése</t>
  </si>
  <si>
    <t>Magyar falvak- Temető belterületi utak felújítása</t>
  </si>
  <si>
    <t>LEADER Váralja község temető körbekerítése</t>
  </si>
  <si>
    <t>5. melléklet</t>
  </si>
  <si>
    <t>2017.</t>
  </si>
  <si>
    <t>I.1.bb - I.1.f</t>
  </si>
  <si>
    <t>I.1.bc - I.1.f</t>
  </si>
  <si>
    <t>I.5.</t>
  </si>
  <si>
    <t>II.1. (1)</t>
  </si>
  <si>
    <t>II.1. (2)</t>
  </si>
  <si>
    <t>II.1. (3)</t>
  </si>
  <si>
    <t>II.1. (11)</t>
  </si>
  <si>
    <t>II.1. (12)</t>
  </si>
  <si>
    <t>II.1. (13)</t>
  </si>
  <si>
    <t>II.2. (1)</t>
  </si>
  <si>
    <t>II.2. (11)</t>
  </si>
  <si>
    <t>Alapfokozatú végzettségű pedagógus II. kategóriába sorolt pedagógusok kiegészítő támogatása, akik a minősítést 2019. január 1-jei átsorolással szerezték meg</t>
  </si>
  <si>
    <t>Alapfokozatú végzettségű pedagógus II. kategóriába sorolt pedagógusok kiegészítő támogatása, akik a minősítést 2020. január 1-jei átsorolással szerezték meg</t>
  </si>
  <si>
    <t>Alapfokozatú végzettségű mesterpedagógus kategóriába sorolt pedagógusok kiegészítő támogatása, akik a minősítést 2019. január 1-jei átsorolással szerezték meg</t>
  </si>
  <si>
    <t>Alapfokozatú végzettségű mesterpedagógus kategóriába sorolt pedagógusok kiegészítő támogatása, akik a minősítést 2020. január 1-jei átsorolással szerezték meg</t>
  </si>
  <si>
    <t>Mesterfokozatú végzettségű pedagógus II. kategóriába sorolt pedagógusok kiegészítő támogatása, akik a minősítést 2019. január 1-jei átsorolással szerezték meg</t>
  </si>
  <si>
    <t>Mesterfokozatú végzettségű pedagógus II. kategóriába sorolt pedagógusok kiegészítő támogatása, akik a minősítést 2020. január 1-jei átsorolással szerezték meg</t>
  </si>
  <si>
    <t>Mesterfokozatú végzettségű mesterpedagógus kategóriába sorolt pedagógusok kiegészítő támogatása, akik a minősítést 2020. január 1-jei átsorolással szerezték meg</t>
  </si>
  <si>
    <t>III.1.</t>
  </si>
  <si>
    <t>III.2.a</t>
  </si>
  <si>
    <t>III.2.b</t>
  </si>
  <si>
    <t>III.2.c (1)</t>
  </si>
  <si>
    <t>III.2.c (2)</t>
  </si>
  <si>
    <t>III.2.da</t>
  </si>
  <si>
    <t>III.2.db (1)</t>
  </si>
  <si>
    <t>III.2.db (2)</t>
  </si>
  <si>
    <t>III.2.e</t>
  </si>
  <si>
    <t>III.2.f Időskorúak nappali intézményi ellátása</t>
  </si>
  <si>
    <t>III.2.f (1)</t>
  </si>
  <si>
    <t>III.2.f (2)</t>
  </si>
  <si>
    <t>III.2.f (3)</t>
  </si>
  <si>
    <t>III.2.f (4)</t>
  </si>
  <si>
    <t>III.2.g Fogyatékos és demens személyek nappali intézményi ellátása</t>
  </si>
  <si>
    <t>III.2.g (1)</t>
  </si>
  <si>
    <t>III.2.g (2)</t>
  </si>
  <si>
    <t>III.2.g (3)</t>
  </si>
  <si>
    <t>III.2.g (4)</t>
  </si>
  <si>
    <t>III.2.g (5)</t>
  </si>
  <si>
    <t>III.2.g (6)</t>
  </si>
  <si>
    <t>III.2.g (7)</t>
  </si>
  <si>
    <t>III.2.g (8)</t>
  </si>
  <si>
    <t>III.2.h Pszichiátriai és szenvedélybetegek nappali intézményi ellátása</t>
  </si>
  <si>
    <t>III.2.h (1)</t>
  </si>
  <si>
    <t>III.2.h (2)</t>
  </si>
  <si>
    <t>III.2.h (3)</t>
  </si>
  <si>
    <t>III.2.h (4)</t>
  </si>
  <si>
    <t>III.2.h (5)</t>
  </si>
  <si>
    <t>III.2.h (6)</t>
  </si>
  <si>
    <t>III.2.h (7)</t>
  </si>
  <si>
    <t>III.2.h (8)</t>
  </si>
  <si>
    <t>III.2.i Hajléktalanok nappali intézményi ellátása</t>
  </si>
  <si>
    <t>III.2.i (1)</t>
  </si>
  <si>
    <t>III.2.i (2)</t>
  </si>
  <si>
    <t>III.2.j Családi bölcsőde</t>
  </si>
  <si>
    <t>III.2.j (1)</t>
  </si>
  <si>
    <t>III.2.j (2)</t>
  </si>
  <si>
    <t>III.2.j (3)</t>
  </si>
  <si>
    <t xml:space="preserve">Gyvt. 145. § (2c) bekezdés b) pontja alapján befogadást nyert napközbeni gyermekfelügyelet </t>
  </si>
  <si>
    <t>III.2.k Hajléktalanok átmeneti intézményei</t>
  </si>
  <si>
    <t>III.2.k (1)</t>
  </si>
  <si>
    <t>III.2.k (6)</t>
  </si>
  <si>
    <t>III.2.k (11)</t>
  </si>
  <si>
    <t>III.2.l Támogató szolgáltatás</t>
  </si>
  <si>
    <t>III.2.l (1)</t>
  </si>
  <si>
    <t>III.2.l (2)</t>
  </si>
  <si>
    <t>III.2.m Közösségi alapellátások</t>
  </si>
  <si>
    <t>III.2.ma (1)</t>
  </si>
  <si>
    <t>III.2.ma (2)</t>
  </si>
  <si>
    <t>III.2.mb (1)</t>
  </si>
  <si>
    <t>III.2.mb (2)</t>
  </si>
  <si>
    <t>III.2.n Óvodai és iskolai szociális segítő tevékenység támogatása</t>
  </si>
  <si>
    <t>III.2.n</t>
  </si>
  <si>
    <t>III.3 Bölcsőde, mini bölcsőde támogatása</t>
  </si>
  <si>
    <t xml:space="preserve"> III.3.a (1)</t>
  </si>
  <si>
    <t xml:space="preserve"> III.3.a (2)</t>
  </si>
  <si>
    <t xml:space="preserve"> III.3.b</t>
  </si>
  <si>
    <t>III.4.a</t>
  </si>
  <si>
    <t>IV. A TELEPÜLÉSI ÖNKORMÁNYZATOK KULTURÁLIS FELADATAINAK TÁMOGATÁSA</t>
  </si>
  <si>
    <t>IV.a</t>
  </si>
  <si>
    <t>IV.b</t>
  </si>
  <si>
    <t>IV.c</t>
  </si>
  <si>
    <t>IV.d</t>
  </si>
  <si>
    <t>IV.e</t>
  </si>
  <si>
    <t>A települési önkormányzatokkulturális feladatainak támogatása</t>
  </si>
  <si>
    <t>Községi Önkormányzat Váralja likviditási terve
2020. évre</t>
  </si>
  <si>
    <t>LEADER temető körbekerítése</t>
  </si>
  <si>
    <t>2019</t>
  </si>
  <si>
    <t>4. melléklet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</si>
</sst>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"/>
    <numFmt numFmtId="168" formatCode="#,##0.0"/>
    <numFmt numFmtId="169" formatCode="_(&quot;$&quot;* #,##0.00_);_(&quot;$&quot;* \(#,##0.00\);_(&quot;$&quot;* &quot;-&quot;??_);_(@_)"/>
    <numFmt numFmtId="170" formatCode="_(* #,##0_);_(* \(#,##0\);_(* &quot;-&quot;??_);_(@_)"/>
  </numFmts>
  <fonts count="5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name val="Times New Roman CE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7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1" fillId="0" borderId="0"/>
    <xf numFmtId="0" fontId="28" fillId="0" borderId="0"/>
    <xf numFmtId="0" fontId="13" fillId="0" borderId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</cellStyleXfs>
  <cellXfs count="634">
    <xf numFmtId="0" fontId="0" fillId="0" borderId="0" xfId="0"/>
    <xf numFmtId="165" fontId="2" fillId="0" borderId="0" xfId="5" applyNumberFormat="1" applyFont="1" applyAlignment="1">
      <alignment horizontal="left" vertical="center" wrapText="1"/>
    </xf>
    <xf numFmtId="165" fontId="3" fillId="0" borderId="0" xfId="5" applyNumberFormat="1" applyFont="1" applyAlignment="1">
      <alignment vertical="center" wrapText="1"/>
    </xf>
    <xf numFmtId="0" fontId="4" fillId="0" borderId="0" xfId="5" applyFont="1" applyAlignment="1">
      <alignment horizontal="right" vertical="top"/>
    </xf>
    <xf numFmtId="165" fontId="2" fillId="0" borderId="0" xfId="5" applyNumberFormat="1" applyFont="1" applyAlignment="1">
      <alignment vertical="center" wrapText="1"/>
    </xf>
    <xf numFmtId="0" fontId="7" fillId="0" borderId="0" xfId="5" applyFont="1" applyAlignment="1">
      <alignment horizontal="right"/>
    </xf>
    <xf numFmtId="0" fontId="1" fillId="0" borderId="0" xfId="5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165" fontId="10" fillId="0" borderId="5" xfId="5" applyNumberFormat="1" applyFont="1" applyBorder="1" applyAlignment="1">
      <alignment horizontal="right" vertical="center" wrapText="1" indent="1"/>
    </xf>
    <xf numFmtId="49" fontId="12" fillId="0" borderId="6" xfId="5" applyNumberFormat="1" applyFont="1" applyBorder="1" applyAlignment="1">
      <alignment horizontal="center" vertical="center" wrapText="1"/>
    </xf>
    <xf numFmtId="0" fontId="14" fillId="0" borderId="7" xfId="7" applyFont="1" applyBorder="1" applyAlignment="1">
      <alignment horizontal="left" vertical="center" wrapText="1" indent="1"/>
    </xf>
    <xf numFmtId="165" fontId="14" fillId="0" borderId="8" xfId="5" applyNumberFormat="1" applyFont="1" applyBorder="1" applyAlignment="1" applyProtection="1">
      <alignment horizontal="right" vertical="center" wrapText="1" indent="1"/>
      <protection locked="0"/>
    </xf>
    <xf numFmtId="0" fontId="14" fillId="0" borderId="9" xfId="7" applyFont="1" applyBorder="1" applyAlignment="1">
      <alignment horizontal="left" vertical="center" wrapText="1" indent="1"/>
    </xf>
    <xf numFmtId="0" fontId="10" fillId="0" borderId="1" xfId="5" applyFont="1" applyBorder="1" applyAlignment="1">
      <alignment horizontal="center" vertical="center" wrapText="1"/>
    </xf>
    <xf numFmtId="0" fontId="10" fillId="0" borderId="2" xfId="7" applyFont="1" applyBorder="1" applyAlignment="1">
      <alignment horizontal="left" vertical="center" wrapText="1" indent="1"/>
    </xf>
    <xf numFmtId="165" fontId="12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4" xfId="5" applyNumberFormat="1" applyFont="1" applyBorder="1" applyAlignment="1" applyProtection="1">
      <alignment horizontal="right" vertical="center" wrapText="1" indent="1"/>
      <protection locked="0"/>
    </xf>
    <xf numFmtId="165" fontId="9" fillId="0" borderId="15" xfId="5" applyNumberFormat="1" applyFont="1" applyBorder="1" applyAlignment="1">
      <alignment horizontal="right" vertical="center" wrapText="1" indent="1"/>
    </xf>
    <xf numFmtId="0" fontId="14" fillId="0" borderId="0" xfId="5" applyFont="1" applyAlignment="1">
      <alignment horizontal="left" vertical="center" wrapText="1"/>
    </xf>
    <xf numFmtId="0" fontId="14" fillId="0" borderId="0" xfId="5" applyFont="1" applyAlignment="1">
      <alignment vertical="center" wrapText="1"/>
    </xf>
    <xf numFmtId="0" fontId="14" fillId="0" borderId="0" xfId="5" applyFont="1" applyAlignment="1">
      <alignment horizontal="right" vertical="center" wrapText="1" indent="1"/>
    </xf>
    <xf numFmtId="0" fontId="9" fillId="0" borderId="17" xfId="5" applyFont="1" applyBorder="1" applyAlignment="1">
      <alignment horizontal="center" vertical="center" wrapText="1"/>
    </xf>
    <xf numFmtId="0" fontId="17" fillId="0" borderId="0" xfId="5" applyFont="1" applyAlignment="1">
      <alignment vertical="center" wrapText="1"/>
    </xf>
    <xf numFmtId="165" fontId="12" fillId="0" borderId="8" xfId="5" applyNumberFormat="1" applyFont="1" applyBorder="1" applyAlignment="1" applyProtection="1">
      <alignment horizontal="right" vertical="center" wrapText="1" indent="1"/>
      <protection locked="0"/>
    </xf>
    <xf numFmtId="165" fontId="9" fillId="0" borderId="5" xfId="5" applyNumberFormat="1" applyFont="1" applyBorder="1" applyAlignment="1">
      <alignment horizontal="right" vertical="center" wrapText="1" indent="1"/>
    </xf>
    <xf numFmtId="0" fontId="1" fillId="0" borderId="0" xfId="5" applyAlignment="1">
      <alignment horizontal="left" vertical="center" wrapText="1"/>
    </xf>
    <xf numFmtId="0" fontId="1" fillId="0" borderId="0" xfId="5" applyAlignment="1">
      <alignment horizontal="right" vertical="center" wrapText="1" indent="1"/>
    </xf>
    <xf numFmtId="0" fontId="8" fillId="0" borderId="1" xfId="5" applyFont="1" applyBorder="1" applyAlignment="1">
      <alignment horizontal="left" vertical="center"/>
    </xf>
    <xf numFmtId="0" fontId="8" fillId="0" borderId="16" xfId="5" applyFont="1" applyBorder="1" applyAlignment="1">
      <alignment vertical="center" wrapText="1"/>
    </xf>
    <xf numFmtId="165" fontId="1" fillId="0" borderId="0" xfId="5" applyNumberFormat="1" applyAlignment="1">
      <alignment vertical="center" wrapText="1"/>
    </xf>
    <xf numFmtId="0" fontId="9" fillId="0" borderId="1" xfId="7" applyFont="1" applyBorder="1" applyAlignment="1">
      <alignment horizontal="center" vertical="center" wrapText="1"/>
    </xf>
    <xf numFmtId="165" fontId="9" fillId="0" borderId="5" xfId="7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49" fontId="14" fillId="0" borderId="10" xfId="7" applyNumberFormat="1" applyFont="1" applyBorder="1" applyAlignment="1">
      <alignment horizontal="center" vertical="center" wrapText="1"/>
    </xf>
    <xf numFmtId="165" fontId="14" fillId="0" borderId="19" xfId="7" applyNumberFormat="1" applyFont="1" applyBorder="1" applyAlignment="1" applyProtection="1">
      <alignment horizontal="right" vertical="center" wrapText="1" indent="1"/>
      <protection locked="0"/>
    </xf>
    <xf numFmtId="0" fontId="17" fillId="0" borderId="0" xfId="0" applyFont="1" applyAlignment="1">
      <alignment vertical="center" wrapText="1"/>
    </xf>
    <xf numFmtId="49" fontId="14" fillId="0" borderId="20" xfId="7" applyNumberFormat="1" applyFont="1" applyBorder="1" applyAlignment="1">
      <alignment horizontal="center" vertical="center" wrapText="1"/>
    </xf>
    <xf numFmtId="0" fontId="14" fillId="0" borderId="21" xfId="7" applyFont="1" applyBorder="1" applyAlignment="1">
      <alignment horizontal="left" vertical="center" wrapText="1" indent="1"/>
    </xf>
    <xf numFmtId="165" fontId="10" fillId="0" borderId="5" xfId="7" applyNumberFormat="1" applyFont="1" applyBorder="1" applyAlignment="1">
      <alignment horizontal="right" vertical="center" wrapText="1" indent="1"/>
    </xf>
    <xf numFmtId="165" fontId="16" fillId="0" borderId="5" xfId="0" applyNumberFormat="1" applyFont="1" applyBorder="1" applyAlignment="1">
      <alignment horizontal="right" vertical="center" wrapText="1" indent="1"/>
    </xf>
    <xf numFmtId="165" fontId="18" fillId="0" borderId="5" xfId="0" quotePrefix="1" applyNumberFormat="1" applyFont="1" applyBorder="1" applyAlignment="1">
      <alignment horizontal="right" vertical="center" wrapText="1" indent="1"/>
    </xf>
    <xf numFmtId="0" fontId="13" fillId="0" borderId="0" xfId="7"/>
    <xf numFmtId="0" fontId="7" fillId="0" borderId="22" xfId="5" applyFont="1" applyBorder="1" applyAlignment="1">
      <alignment horizontal="right" vertical="center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center" vertical="center" wrapText="1"/>
    </xf>
    <xf numFmtId="0" fontId="9" fillId="0" borderId="24" xfId="7" applyFont="1" applyBorder="1" applyAlignment="1">
      <alignment horizontal="center" vertical="center" wrapText="1"/>
    </xf>
    <xf numFmtId="0" fontId="9" fillId="0" borderId="25" xfId="7" applyFont="1" applyBorder="1" applyAlignment="1">
      <alignment horizontal="center" vertical="center" wrapText="1"/>
    </xf>
    <xf numFmtId="0" fontId="14" fillId="0" borderId="0" xfId="7" applyFont="1"/>
    <xf numFmtId="0" fontId="9" fillId="0" borderId="1" xfId="7" applyFont="1" applyBorder="1" applyAlignment="1">
      <alignment horizontal="left" vertical="center" wrapText="1" indent="1"/>
    </xf>
    <xf numFmtId="0" fontId="9" fillId="0" borderId="2" xfId="7" applyFont="1" applyBorder="1" applyAlignment="1">
      <alignment horizontal="left" vertical="center" wrapText="1" indent="1"/>
    </xf>
    <xf numFmtId="0" fontId="20" fillId="0" borderId="0" xfId="7" applyFont="1"/>
    <xf numFmtId="49" fontId="14" fillId="0" borderId="10" xfId="7" applyNumberFormat="1" applyFont="1" applyBorder="1" applyAlignment="1">
      <alignment horizontal="left" vertical="center" wrapText="1" indent="1"/>
    </xf>
    <xf numFmtId="0" fontId="21" fillId="0" borderId="9" xfId="5" applyFont="1" applyBorder="1" applyAlignment="1">
      <alignment horizontal="left" wrapText="1" indent="1"/>
    </xf>
    <xf numFmtId="165" fontId="14" fillId="0" borderId="11" xfId="7" applyNumberFormat="1" applyFont="1" applyBorder="1" applyAlignment="1" applyProtection="1">
      <alignment horizontal="right" vertical="center" wrapText="1" indent="1"/>
      <protection locked="0"/>
    </xf>
    <xf numFmtId="49" fontId="14" fillId="0" borderId="6" xfId="7" applyNumberFormat="1" applyFont="1" applyBorder="1" applyAlignment="1">
      <alignment horizontal="left" vertical="center" wrapText="1" indent="1"/>
    </xf>
    <xf numFmtId="0" fontId="21" fillId="0" borderId="7" xfId="5" applyFont="1" applyBorder="1" applyAlignment="1">
      <alignment horizontal="left" wrapText="1" indent="1"/>
    </xf>
    <xf numFmtId="165" fontId="14" fillId="0" borderId="8" xfId="7" applyNumberFormat="1" applyFont="1" applyBorder="1" applyAlignment="1" applyProtection="1">
      <alignment horizontal="right" vertical="center" wrapText="1" indent="1"/>
      <protection locked="0"/>
    </xf>
    <xf numFmtId="49" fontId="14" fillId="0" borderId="26" xfId="7" applyNumberFormat="1" applyFont="1" applyBorder="1" applyAlignment="1">
      <alignment horizontal="left" vertical="center" wrapText="1" indent="1"/>
    </xf>
    <xf numFmtId="0" fontId="21" fillId="0" borderId="27" xfId="5" applyFont="1" applyBorder="1" applyAlignment="1">
      <alignment horizontal="left" wrapText="1" indent="1"/>
    </xf>
    <xf numFmtId="0" fontId="16" fillId="0" borderId="2" xfId="5" applyFont="1" applyBorder="1" applyAlignment="1">
      <alignment horizontal="left" vertical="center" wrapText="1" indent="1"/>
    </xf>
    <xf numFmtId="165" fontId="14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11" xfId="7" applyNumberFormat="1" applyFont="1" applyBorder="1" applyAlignment="1">
      <alignment horizontal="right" vertical="center" wrapText="1" indent="1"/>
    </xf>
    <xf numFmtId="165" fontId="12" fillId="0" borderId="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11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wrapText="1"/>
    </xf>
    <xf numFmtId="0" fontId="21" fillId="0" borderId="27" xfId="5" applyFont="1" applyBorder="1" applyAlignment="1">
      <alignment wrapText="1"/>
    </xf>
    <xf numFmtId="0" fontId="21" fillId="0" borderId="10" xfId="5" applyFont="1" applyBorder="1" applyAlignment="1">
      <alignment wrapText="1"/>
    </xf>
    <xf numFmtId="0" fontId="21" fillId="0" borderId="6" xfId="5" applyFont="1" applyBorder="1" applyAlignment="1">
      <alignment wrapText="1"/>
    </xf>
    <xf numFmtId="0" fontId="21" fillId="0" borderId="26" xfId="5" applyFont="1" applyBorder="1" applyAlignment="1">
      <alignment wrapText="1"/>
    </xf>
    <xf numFmtId="165" fontId="9" fillId="0" borderId="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wrapText="1"/>
    </xf>
    <xf numFmtId="0" fontId="16" fillId="0" borderId="13" xfId="5" applyFont="1" applyBorder="1" applyAlignment="1">
      <alignment wrapText="1"/>
    </xf>
    <xf numFmtId="0" fontId="16" fillId="0" borderId="0" xfId="5" applyFont="1" applyAlignment="1">
      <alignment wrapText="1"/>
    </xf>
    <xf numFmtId="0" fontId="9" fillId="0" borderId="2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left" vertical="center" wrapText="1" indent="1"/>
    </xf>
    <xf numFmtId="0" fontId="9" fillId="0" borderId="24" xfId="7" applyFont="1" applyBorder="1" applyAlignment="1">
      <alignment vertical="center" wrapText="1"/>
    </xf>
    <xf numFmtId="165" fontId="9" fillId="0" borderId="25" xfId="7" applyNumberFormat="1" applyFont="1" applyBorder="1" applyAlignment="1">
      <alignment horizontal="right" vertical="center" wrapText="1" indent="1"/>
    </xf>
    <xf numFmtId="49" fontId="14" fillId="0" borderId="30" xfId="7" applyNumberFormat="1" applyFont="1" applyBorder="1" applyAlignment="1">
      <alignment horizontal="left" vertical="center" wrapText="1" indent="1"/>
    </xf>
    <xf numFmtId="0" fontId="14" fillId="0" borderId="31" xfId="7" applyFont="1" applyBorder="1" applyAlignment="1">
      <alignment horizontal="left" vertical="center" wrapText="1" indent="1"/>
    </xf>
    <xf numFmtId="165" fontId="14" fillId="0" borderId="32" xfId="7" applyNumberFormat="1" applyFont="1" applyBorder="1" applyAlignment="1" applyProtection="1">
      <alignment horizontal="right" vertical="center" wrapText="1" indent="1"/>
      <protection locked="0"/>
    </xf>
    <xf numFmtId="0" fontId="14" fillId="0" borderId="33" xfId="7" applyFont="1" applyBorder="1" applyAlignment="1">
      <alignment horizontal="left" vertical="center" wrapText="1" indent="1"/>
    </xf>
    <xf numFmtId="0" fontId="14" fillId="0" borderId="0" xfId="7" applyFont="1" applyAlignment="1">
      <alignment horizontal="left" vertical="center" wrapText="1" indent="1"/>
    </xf>
    <xf numFmtId="49" fontId="14" fillId="0" borderId="20" xfId="7" applyNumberFormat="1" applyFont="1" applyBorder="1" applyAlignment="1">
      <alignment horizontal="left" vertical="center" wrapText="1" indent="1"/>
    </xf>
    <xf numFmtId="0" fontId="9" fillId="0" borderId="2" xfId="7" applyFont="1" applyBorder="1" applyAlignment="1">
      <alignment vertical="center" wrapText="1"/>
    </xf>
    <xf numFmtId="0" fontId="14" fillId="0" borderId="27" xfId="7" applyFont="1" applyBorder="1" applyAlignment="1">
      <alignment horizontal="left" vertical="center" wrapText="1" indent="1"/>
    </xf>
    <xf numFmtId="0" fontId="21" fillId="0" borderId="27" xfId="5" applyFont="1" applyBorder="1" applyAlignment="1">
      <alignment horizontal="left" vertical="center" wrapText="1" indent="1"/>
    </xf>
    <xf numFmtId="165" fontId="14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5" xfId="5" applyNumberFormat="1" applyFont="1" applyBorder="1" applyAlignment="1">
      <alignment horizontal="right" vertical="center" wrapText="1" indent="1"/>
    </xf>
    <xf numFmtId="165" fontId="18" fillId="0" borderId="5" xfId="5" quotePrefix="1" applyNumberFormat="1" applyFont="1" applyBorder="1" applyAlignment="1">
      <alignment horizontal="right" vertical="center" wrapText="1" indent="1"/>
    </xf>
    <xf numFmtId="0" fontId="22" fillId="0" borderId="0" xfId="7" applyFont="1"/>
    <xf numFmtId="0" fontId="23" fillId="0" borderId="0" xfId="7" applyFont="1"/>
    <xf numFmtId="0" fontId="16" fillId="0" borderId="29" xfId="5" applyFont="1" applyBorder="1" applyAlignment="1">
      <alignment horizontal="left" vertical="center" wrapText="1" indent="1"/>
    </xf>
    <xf numFmtId="0" fontId="18" fillId="0" borderId="13" xfId="5" applyFont="1" applyBorder="1" applyAlignment="1">
      <alignment horizontal="left" vertical="center" wrapText="1" indent="1"/>
    </xf>
    <xf numFmtId="0" fontId="13" fillId="0" borderId="0" xfId="7" applyAlignment="1">
      <alignment horizontal="right" vertical="center" indent="1"/>
    </xf>
    <xf numFmtId="0" fontId="6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165" fontId="6" fillId="0" borderId="0" xfId="7" applyNumberFormat="1" applyFont="1" applyAlignment="1">
      <alignment horizontal="right" vertical="center" wrapText="1" indent="1"/>
    </xf>
    <xf numFmtId="165" fontId="6" fillId="0" borderId="0" xfId="5" applyNumberFormat="1" applyFont="1" applyAlignment="1">
      <alignment horizontal="centerContinuous" vertical="center" wrapText="1"/>
    </xf>
    <xf numFmtId="165" fontId="1" fillId="0" borderId="0" xfId="5" applyNumberFormat="1" applyAlignment="1">
      <alignment horizontal="centerContinuous" vertical="center"/>
    </xf>
    <xf numFmtId="165" fontId="1" fillId="0" borderId="0" xfId="5" applyNumberFormat="1" applyAlignment="1">
      <alignment horizontal="center" vertical="center" wrapText="1"/>
    </xf>
    <xf numFmtId="165" fontId="7" fillId="0" borderId="0" xfId="5" applyNumberFormat="1" applyFont="1" applyAlignment="1">
      <alignment horizontal="right" vertical="center"/>
    </xf>
    <xf numFmtId="165" fontId="5" fillId="0" borderId="1" xfId="5" applyNumberFormat="1" applyFont="1" applyBorder="1" applyAlignment="1">
      <alignment horizontal="centerContinuous" vertical="center" wrapText="1"/>
    </xf>
    <xf numFmtId="165" fontId="5" fillId="0" borderId="2" xfId="5" applyNumberFormat="1" applyFont="1" applyBorder="1" applyAlignment="1">
      <alignment horizontal="centerContinuous" vertical="center" wrapText="1"/>
    </xf>
    <xf numFmtId="165" fontId="5" fillId="0" borderId="5" xfId="5" applyNumberFormat="1" applyFont="1" applyBorder="1" applyAlignment="1">
      <alignment horizontal="centerContinuous" vertical="center" wrapText="1"/>
    </xf>
    <xf numFmtId="165" fontId="5" fillId="0" borderId="1" xfId="5" applyNumberFormat="1" applyFont="1" applyBorder="1" applyAlignment="1">
      <alignment horizontal="center" vertical="center" wrapText="1"/>
    </xf>
    <xf numFmtId="165" fontId="5" fillId="0" borderId="2" xfId="5" applyNumberFormat="1" applyFont="1" applyBorder="1" applyAlignment="1">
      <alignment horizontal="center" vertical="center" wrapText="1"/>
    </xf>
    <xf numFmtId="165" fontId="5" fillId="0" borderId="5" xfId="5" applyNumberFormat="1" applyFont="1" applyBorder="1" applyAlignment="1">
      <alignment horizontal="center" vertical="center" wrapText="1"/>
    </xf>
    <xf numFmtId="165" fontId="8" fillId="0" borderId="0" xfId="5" applyNumberFormat="1" applyFont="1" applyAlignment="1">
      <alignment horizontal="center" vertical="center" wrapText="1"/>
    </xf>
    <xf numFmtId="165" fontId="10" fillId="0" borderId="35" xfId="5" applyNumberFormat="1" applyFont="1" applyBorder="1" applyAlignment="1">
      <alignment horizontal="center" vertical="center" wrapText="1"/>
    </xf>
    <xf numFmtId="165" fontId="10" fillId="0" borderId="1" xfId="5" applyNumberFormat="1" applyFont="1" applyBorder="1" applyAlignment="1">
      <alignment horizontal="center" vertical="center" wrapText="1"/>
    </xf>
    <xf numFmtId="165" fontId="10" fillId="0" borderId="2" xfId="5" applyNumberFormat="1" applyFont="1" applyBorder="1" applyAlignment="1">
      <alignment horizontal="center" vertical="center" wrapText="1"/>
    </xf>
    <xf numFmtId="165" fontId="10" fillId="0" borderId="5" xfId="5" applyNumberFormat="1" applyFont="1" applyBorder="1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165" fontId="1" fillId="0" borderId="36" xfId="5" applyNumberFormat="1" applyBorder="1" applyAlignment="1">
      <alignment horizontal="left" vertical="center" wrapText="1" indent="1"/>
    </xf>
    <xf numFmtId="165" fontId="14" fillId="0" borderId="10" xfId="5" applyNumberFormat="1" applyFont="1" applyBorder="1" applyAlignment="1">
      <alignment horizontal="left" vertical="center" wrapText="1" indent="1"/>
    </xf>
    <xf numFmtId="165" fontId="14" fillId="0" borderId="9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" fillId="0" borderId="37" xfId="5" applyNumberFormat="1" applyBorder="1" applyAlignment="1">
      <alignment horizontal="left" vertical="center" wrapText="1" indent="1"/>
    </xf>
    <xf numFmtId="165" fontId="14" fillId="0" borderId="6" xfId="5" applyNumberFormat="1" applyFont="1" applyBorder="1" applyAlignment="1">
      <alignment horizontal="left" vertical="center" wrapText="1" indent="1"/>
    </xf>
    <xf numFmtId="165" fontId="14" fillId="0" borderId="7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38" xfId="5" applyNumberFormat="1" applyFont="1" applyBorder="1" applyAlignment="1">
      <alignment horizontal="left" vertical="center" wrapText="1" indent="1"/>
    </xf>
    <xf numFmtId="165" fontId="14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6" xfId="5" applyNumberFormat="1" applyFont="1" applyBorder="1" applyAlignment="1" applyProtection="1">
      <alignment horizontal="left" vertical="center" wrapText="1" indent="1"/>
      <protection locked="0"/>
    </xf>
    <xf numFmtId="165" fontId="12" fillId="0" borderId="0" xfId="5" applyNumberFormat="1" applyFont="1" applyAlignment="1" applyProtection="1">
      <alignment horizontal="left" vertical="center" wrapText="1" indent="1"/>
      <protection locked="0"/>
    </xf>
    <xf numFmtId="165" fontId="14" fillId="0" borderId="26" xfId="5" applyNumberFormat="1" applyFont="1" applyBorder="1" applyAlignment="1" applyProtection="1">
      <alignment horizontal="left" vertical="center" wrapText="1" indent="1"/>
      <protection locked="0"/>
    </xf>
    <xf numFmtId="165" fontId="14" fillId="0" borderId="27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25" fillId="0" borderId="35" xfId="5" applyNumberFormat="1" applyFont="1" applyBorder="1" applyAlignment="1">
      <alignment horizontal="left" vertical="center" wrapText="1" indent="1"/>
    </xf>
    <xf numFmtId="165" fontId="10" fillId="0" borderId="1" xfId="5" applyNumberFormat="1" applyFont="1" applyBorder="1" applyAlignment="1">
      <alignment horizontal="left" vertical="center" wrapText="1" indent="1"/>
    </xf>
    <xf numFmtId="165" fontId="10" fillId="0" borderId="2" xfId="5" applyNumberFormat="1" applyFont="1" applyBorder="1" applyAlignment="1">
      <alignment horizontal="right" vertical="center" wrapText="1" indent="1"/>
    </xf>
    <xf numFmtId="165" fontId="1" fillId="0" borderId="40" xfId="5" applyNumberFormat="1" applyBorder="1" applyAlignment="1">
      <alignment horizontal="left" vertical="center" wrapText="1" indent="1"/>
    </xf>
    <xf numFmtId="165" fontId="12" fillId="0" borderId="20" xfId="5" applyNumberFormat="1" applyFont="1" applyBorder="1" applyAlignment="1">
      <alignment horizontal="left" vertical="center" wrapText="1" indent="1"/>
    </xf>
    <xf numFmtId="165" fontId="26" fillId="0" borderId="21" xfId="5" applyNumberFormat="1" applyFont="1" applyBorder="1" applyAlignment="1">
      <alignment horizontal="right" vertical="center" wrapText="1" indent="1"/>
    </xf>
    <xf numFmtId="165" fontId="12" fillId="0" borderId="6" xfId="5" applyNumberFormat="1" applyFont="1" applyBorder="1" applyAlignment="1">
      <alignment horizontal="left" vertical="center" wrapText="1" indent="1"/>
    </xf>
    <xf numFmtId="165" fontId="12" fillId="0" borderId="7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7" xfId="5" applyNumberFormat="1" applyFont="1" applyBorder="1" applyAlignment="1">
      <alignment horizontal="right" vertical="center" wrapText="1" indent="1"/>
    </xf>
    <xf numFmtId="165" fontId="12" fillId="0" borderId="21" xfId="5" applyNumberFormat="1" applyFont="1" applyBorder="1" applyAlignment="1" applyProtection="1">
      <alignment horizontal="right" vertical="center" wrapText="1" indent="1"/>
      <protection locked="0"/>
    </xf>
    <xf numFmtId="165" fontId="25" fillId="0" borderId="1" xfId="5" applyNumberFormat="1" applyFont="1" applyBorder="1" applyAlignment="1">
      <alignment horizontal="left" vertical="center" wrapText="1" indent="1"/>
    </xf>
    <xf numFmtId="165" fontId="25" fillId="0" borderId="15" xfId="5" applyNumberFormat="1" applyFont="1" applyBorder="1" applyAlignment="1">
      <alignment horizontal="right" vertical="center" wrapText="1" indent="1"/>
    </xf>
    <xf numFmtId="165" fontId="14" fillId="0" borderId="2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41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20" xfId="5" applyNumberFormat="1" applyFont="1" applyBorder="1" applyAlignment="1">
      <alignment horizontal="left" vertical="center" wrapText="1" indent="1"/>
    </xf>
    <xf numFmtId="165" fontId="14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20" xfId="5" applyNumberFormat="1" applyFont="1" applyBorder="1" applyAlignment="1">
      <alignment horizontal="left" vertical="center" wrapText="1" indent="1"/>
    </xf>
    <xf numFmtId="165" fontId="26" fillId="0" borderId="9" xfId="5" applyNumberFormat="1" applyFont="1" applyBorder="1" applyAlignment="1">
      <alignment horizontal="right" vertical="center" wrapText="1" indent="1"/>
    </xf>
    <xf numFmtId="165" fontId="12" fillId="0" borderId="6" xfId="5" applyNumberFormat="1" applyFont="1" applyBorder="1" applyAlignment="1">
      <alignment horizontal="left" vertical="center" wrapText="1" indent="2"/>
    </xf>
    <xf numFmtId="165" fontId="12" fillId="0" borderId="7" xfId="5" applyNumberFormat="1" applyFont="1" applyBorder="1" applyAlignment="1">
      <alignment horizontal="left" vertical="center" wrapText="1" indent="2"/>
    </xf>
    <xf numFmtId="165" fontId="26" fillId="0" borderId="7" xfId="5" applyNumberFormat="1" applyFont="1" applyBorder="1" applyAlignment="1">
      <alignment horizontal="left" vertical="center" wrapText="1" indent="1"/>
    </xf>
    <xf numFmtId="165" fontId="12" fillId="0" borderId="10" xfId="5" applyNumberFormat="1" applyFont="1" applyBorder="1" applyAlignment="1">
      <alignment horizontal="left" vertical="center" wrapText="1" indent="1"/>
    </xf>
    <xf numFmtId="165" fontId="12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Border="1" applyAlignment="1">
      <alignment horizontal="left" vertical="center" wrapText="1" indent="2"/>
    </xf>
    <xf numFmtId="165" fontId="14" fillId="0" borderId="26" xfId="5" applyNumberFormat="1" applyFont="1" applyBorder="1" applyAlignment="1">
      <alignment horizontal="left" vertical="center" wrapText="1" indent="2"/>
    </xf>
    <xf numFmtId="0" fontId="5" fillId="0" borderId="16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0" fontId="9" fillId="0" borderId="15" xfId="7" applyFont="1" applyBorder="1" applyAlignment="1">
      <alignment horizontal="center" vertical="center" wrapText="1"/>
    </xf>
    <xf numFmtId="165" fontId="9" fillId="0" borderId="2" xfId="7" applyNumberFormat="1" applyFont="1" applyBorder="1" applyAlignment="1">
      <alignment horizontal="right" vertical="center" wrapText="1" indent="1"/>
    </xf>
    <xf numFmtId="165" fontId="9" fillId="0" borderId="15" xfId="7" applyNumberFormat="1" applyFont="1" applyBorder="1" applyAlignment="1">
      <alignment horizontal="right" vertical="center" wrapText="1" indent="1"/>
    </xf>
    <xf numFmtId="165" fontId="14" fillId="0" borderId="9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42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2" xfId="7" applyNumberFormat="1" applyFont="1" applyBorder="1" applyAlignment="1">
      <alignment horizontal="right" vertical="center" wrapText="1" indent="1"/>
    </xf>
    <xf numFmtId="165" fontId="10" fillId="0" borderId="15" xfId="7" applyNumberFormat="1" applyFont="1" applyBorder="1" applyAlignment="1">
      <alignment horizontal="right" vertical="center" wrapText="1" indent="1"/>
    </xf>
    <xf numFmtId="165" fontId="14" fillId="0" borderId="42" xfId="7" applyNumberFormat="1" applyFont="1" applyBorder="1" applyAlignment="1">
      <alignment horizontal="right" vertical="center" wrapText="1" indent="1"/>
    </xf>
    <xf numFmtId="165" fontId="12" fillId="0" borderId="19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42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vertical="center" wrapText="1"/>
    </xf>
    <xf numFmtId="0" fontId="21" fillId="0" borderId="27" xfId="5" applyFont="1" applyBorder="1" applyAlignment="1">
      <alignment horizontal="left" vertical="center" wrapText="1"/>
    </xf>
    <xf numFmtId="0" fontId="21" fillId="0" borderId="10" xfId="5" applyFont="1" applyBorder="1" applyAlignment="1">
      <alignment vertical="center" wrapText="1"/>
    </xf>
    <xf numFmtId="165" fontId="9" fillId="0" borderId="2" xfId="7" applyNumberFormat="1" applyFont="1" applyBorder="1" applyAlignment="1" applyProtection="1">
      <alignment horizontal="right" vertical="center" wrapText="1" indent="1"/>
      <protection locked="0"/>
    </xf>
    <xf numFmtId="165" fontId="9" fillId="0" borderId="1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vertical="center" wrapText="1"/>
    </xf>
    <xf numFmtId="0" fontId="16" fillId="0" borderId="29" xfId="5" applyFont="1" applyBorder="1" applyAlignment="1">
      <alignment vertical="center" wrapText="1"/>
    </xf>
    <xf numFmtId="0" fontId="16" fillId="0" borderId="13" xfId="5" applyFont="1" applyBorder="1" applyAlignment="1">
      <alignment vertical="center" wrapText="1"/>
    </xf>
    <xf numFmtId="0" fontId="6" fillId="0" borderId="43" xfId="7" applyFont="1" applyBorder="1" applyAlignment="1">
      <alignment horizontal="center" vertical="center" wrapText="1"/>
    </xf>
    <xf numFmtId="0" fontId="6" fillId="0" borderId="43" xfId="7" applyFont="1" applyBorder="1" applyAlignment="1">
      <alignment vertical="center" wrapText="1"/>
    </xf>
    <xf numFmtId="0" fontId="14" fillId="0" borderId="43" xfId="7" applyFont="1" applyBorder="1" applyAlignment="1" applyProtection="1">
      <alignment horizontal="right" vertical="center" wrapText="1" indent="1"/>
      <protection locked="0"/>
    </xf>
    <xf numFmtId="165" fontId="12" fillId="0" borderId="43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4" xfId="7" applyNumberFormat="1" applyFont="1" applyBorder="1" applyAlignment="1">
      <alignment horizontal="right" vertical="center" wrapText="1" indent="1"/>
    </xf>
    <xf numFmtId="165" fontId="14" fillId="0" borderId="45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5" applyNumberFormat="1" applyFont="1" applyBorder="1" applyAlignment="1">
      <alignment horizontal="right" vertical="center" wrapText="1" indent="1"/>
    </xf>
    <xf numFmtId="165" fontId="18" fillId="0" borderId="2" xfId="5" quotePrefix="1" applyNumberFormat="1" applyFont="1" applyBorder="1" applyAlignment="1">
      <alignment horizontal="right" vertical="center" wrapText="1" indent="1"/>
    </xf>
    <xf numFmtId="165" fontId="18" fillId="0" borderId="15" xfId="5" quotePrefix="1" applyNumberFormat="1" applyFont="1" applyBorder="1" applyAlignment="1">
      <alignment horizontal="right" vertical="center" wrapText="1" indent="1"/>
    </xf>
    <xf numFmtId="0" fontId="9" fillId="0" borderId="46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14" fillId="0" borderId="47" xfId="7" applyFont="1" applyBorder="1" applyAlignment="1">
      <alignment horizontal="left" vertical="center" wrapText="1" indent="1"/>
    </xf>
    <xf numFmtId="0" fontId="14" fillId="0" borderId="39" xfId="7" applyFont="1" applyBorder="1" applyAlignment="1">
      <alignment horizontal="left" vertical="center" wrapText="1" indent="1"/>
    </xf>
    <xf numFmtId="0" fontId="10" fillId="0" borderId="18" xfId="7" applyFont="1" applyBorder="1" applyAlignment="1">
      <alignment horizontal="left" vertical="center" wrapText="1" indent="1"/>
    </xf>
    <xf numFmtId="0" fontId="9" fillId="0" borderId="50" xfId="5" applyFont="1" applyBorder="1" applyAlignment="1">
      <alignment horizontal="center" vertical="center" wrapText="1"/>
    </xf>
    <xf numFmtId="165" fontId="10" fillId="0" borderId="35" xfId="5" applyNumberFormat="1" applyFont="1" applyBorder="1" applyAlignment="1">
      <alignment horizontal="right" vertical="center" wrapText="1" indent="1"/>
    </xf>
    <xf numFmtId="165" fontId="12" fillId="0" borderId="36" xfId="5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5" applyNumberFormat="1" applyFont="1" applyBorder="1" applyAlignment="1">
      <alignment horizontal="right" vertical="center" wrapText="1" indent="1"/>
    </xf>
    <xf numFmtId="0" fontId="1" fillId="0" borderId="0" xfId="5"/>
    <xf numFmtId="165" fontId="29" fillId="0" borderId="0" xfId="5" applyNumberFormat="1" applyFont="1" applyAlignment="1">
      <alignment vertical="center"/>
    </xf>
    <xf numFmtId="165" fontId="29" fillId="0" borderId="0" xfId="5" applyNumberFormat="1" applyFont="1" applyAlignment="1">
      <alignment horizontal="center" vertical="center"/>
    </xf>
    <xf numFmtId="165" fontId="9" fillId="0" borderId="17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center" vertical="center" wrapText="1"/>
    </xf>
    <xf numFmtId="165" fontId="9" fillId="0" borderId="18" xfId="5" applyNumberFormat="1" applyFont="1" applyBorder="1" applyAlignment="1">
      <alignment horizontal="center" vertical="center" wrapText="1"/>
    </xf>
    <xf numFmtId="165" fontId="29" fillId="0" borderId="0" xfId="5" applyNumberFormat="1" applyFont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left" vertical="center" wrapText="1" indent="1"/>
    </xf>
    <xf numFmtId="165" fontId="9" fillId="0" borderId="6" xfId="5" applyNumberFormat="1" applyFont="1" applyBorder="1" applyAlignment="1">
      <alignment horizontal="center" vertical="center" wrapText="1"/>
    </xf>
    <xf numFmtId="165" fontId="14" fillId="0" borderId="37" xfId="5" applyNumberFormat="1" applyFont="1" applyBorder="1" applyAlignment="1" applyProtection="1">
      <alignment horizontal="left" vertical="center" wrapText="1" indent="1"/>
      <protection locked="0"/>
    </xf>
    <xf numFmtId="165" fontId="14" fillId="0" borderId="7" xfId="5" applyNumberFormat="1" applyFont="1" applyBorder="1" applyAlignment="1" applyProtection="1">
      <alignment vertical="center" wrapText="1"/>
      <protection locked="0"/>
    </xf>
    <xf numFmtId="0" fontId="1" fillId="0" borderId="0" xfId="5" applyAlignment="1">
      <alignment horizontal="center" vertical="center" wrapText="1"/>
    </xf>
    <xf numFmtId="165" fontId="11" fillId="0" borderId="0" xfId="5" applyNumberFormat="1" applyFont="1" applyAlignment="1">
      <alignment horizontal="center" vertical="center" wrapText="1"/>
    </xf>
    <xf numFmtId="165" fontId="11" fillId="0" borderId="0" xfId="5" applyNumberFormat="1" applyFont="1" applyAlignment="1">
      <alignment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12" fillId="0" borderId="30" xfId="5" applyFont="1" applyBorder="1" applyAlignment="1">
      <alignment horizontal="center" vertical="center" wrapText="1"/>
    </xf>
    <xf numFmtId="0" fontId="21" fillId="0" borderId="54" xfId="5" applyFont="1" applyBorder="1" applyAlignment="1">
      <alignment horizontal="left" vertical="center" wrapText="1" indent="1"/>
    </xf>
    <xf numFmtId="165" fontId="12" fillId="0" borderId="54" xfId="5" applyNumberFormat="1" applyFont="1" applyBorder="1" applyAlignment="1" applyProtection="1">
      <alignment horizontal="right" vertical="center" wrapText="1" indent="1"/>
      <protection locked="0"/>
    </xf>
    <xf numFmtId="0" fontId="12" fillId="0" borderId="6" xfId="5" applyFont="1" applyBorder="1" applyAlignment="1">
      <alignment horizontal="center" vertical="center" wrapText="1"/>
    </xf>
    <xf numFmtId="0" fontId="21" fillId="0" borderId="33" xfId="5" applyFont="1" applyBorder="1" applyAlignment="1">
      <alignment horizontal="left" vertical="center" wrapText="1" indent="1"/>
    </xf>
    <xf numFmtId="165" fontId="12" fillId="0" borderId="33" xfId="5" applyNumberFormat="1" applyFont="1" applyBorder="1" applyAlignment="1" applyProtection="1">
      <alignment horizontal="right" vertical="center" wrapText="1" indent="1"/>
      <protection locked="0"/>
    </xf>
    <xf numFmtId="0" fontId="21" fillId="0" borderId="33" xfId="5" applyFont="1" applyBorder="1" applyAlignment="1">
      <alignment horizontal="left" vertical="center" wrapText="1" indent="8"/>
    </xf>
    <xf numFmtId="0" fontId="12" fillId="0" borderId="7" xfId="5" applyFont="1" applyBorder="1" applyAlignment="1" applyProtection="1">
      <alignment vertical="center" wrapText="1"/>
      <protection locked="0"/>
    </xf>
    <xf numFmtId="0" fontId="12" fillId="0" borderId="26" xfId="5" applyFont="1" applyBorder="1" applyAlignment="1">
      <alignment horizontal="center" vertical="center" wrapText="1"/>
    </xf>
    <xf numFmtId="0" fontId="12" fillId="0" borderId="55" xfId="5" applyFont="1" applyBorder="1" applyAlignment="1" applyProtection="1">
      <alignment vertical="center" wrapText="1"/>
      <protection locked="0"/>
    </xf>
    <xf numFmtId="165" fontId="12" fillId="0" borderId="55" xfId="5" applyNumberFormat="1" applyFont="1" applyBorder="1" applyAlignment="1" applyProtection="1">
      <alignment horizontal="right" vertical="center" wrapText="1" indent="1"/>
      <protection locked="0"/>
    </xf>
    <xf numFmtId="0" fontId="24" fillId="0" borderId="13" xfId="5" applyFont="1" applyBorder="1" applyAlignment="1">
      <alignment vertical="center" wrapText="1"/>
    </xf>
    <xf numFmtId="165" fontId="10" fillId="0" borderId="13" xfId="5" applyNumberFormat="1" applyFont="1" applyBorder="1" applyAlignment="1">
      <alignment vertical="center" wrapText="1"/>
    </xf>
    <xf numFmtId="165" fontId="10" fillId="0" borderId="56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165" fontId="5" fillId="0" borderId="57" xfId="5" applyNumberFormat="1" applyFont="1" applyBorder="1" applyAlignment="1">
      <alignment horizontal="centerContinuous" vertical="center" wrapText="1"/>
    </xf>
    <xf numFmtId="165" fontId="5" fillId="0" borderId="58" xfId="5" applyNumberFormat="1" applyFont="1" applyBorder="1" applyAlignment="1">
      <alignment horizontal="centerContinuous" vertical="center"/>
    </xf>
    <xf numFmtId="165" fontId="5" fillId="0" borderId="45" xfId="5" applyNumberFormat="1" applyFont="1" applyBorder="1" applyAlignment="1">
      <alignment horizontal="centerContinuous" vertical="center"/>
    </xf>
    <xf numFmtId="165" fontId="5" fillId="0" borderId="59" xfId="5" applyNumberFormat="1" applyFont="1" applyBorder="1" applyAlignment="1">
      <alignment horizontal="center" vertical="center"/>
    </xf>
    <xf numFmtId="165" fontId="20" fillId="0" borderId="35" xfId="5" applyNumberFormat="1" applyFont="1" applyBorder="1" applyAlignment="1">
      <alignment horizontal="left" vertical="center" wrapText="1" indent="2"/>
    </xf>
    <xf numFmtId="165" fontId="20" fillId="0" borderId="16" xfId="5" applyNumberFormat="1" applyFont="1" applyBorder="1" applyAlignment="1">
      <alignment horizontal="left" vertical="center" wrapText="1" indent="2"/>
    </xf>
    <xf numFmtId="165" fontId="9" fillId="0" borderId="2" xfId="5" applyNumberFormat="1" applyFont="1" applyBorder="1" applyAlignment="1">
      <alignment vertical="center" wrapText="1"/>
    </xf>
    <xf numFmtId="165" fontId="9" fillId="0" borderId="5" xfId="5" applyNumberFormat="1" applyFont="1" applyBorder="1" applyAlignment="1">
      <alignment vertical="center" wrapText="1"/>
    </xf>
    <xf numFmtId="167" fontId="20" fillId="0" borderId="37" xfId="5" applyNumberFormat="1" applyFont="1" applyBorder="1" applyAlignment="1" applyProtection="1">
      <alignment horizontal="left" vertical="center" wrapText="1" indent="2"/>
      <protection locked="0"/>
    </xf>
    <xf numFmtId="167" fontId="20" fillId="0" borderId="7" xfId="5" applyNumberFormat="1" applyFont="1" applyBorder="1" applyAlignment="1" applyProtection="1">
      <alignment horizontal="left" vertical="center" wrapText="1" indent="2"/>
      <protection locked="0"/>
    </xf>
    <xf numFmtId="165" fontId="5" fillId="0" borderId="35" xfId="5" applyNumberFormat="1" applyFont="1" applyBorder="1" applyAlignment="1">
      <alignment horizontal="left" vertical="center" wrapText="1" indent="1"/>
    </xf>
    <xf numFmtId="165" fontId="20" fillId="3" borderId="35" xfId="5" applyNumberFormat="1" applyFont="1" applyFill="1" applyBorder="1" applyAlignment="1">
      <alignment horizontal="left" vertical="center" wrapText="1" indent="2"/>
    </xf>
    <xf numFmtId="165" fontId="20" fillId="3" borderId="16" xfId="5" applyNumberFormat="1" applyFont="1" applyFill="1" applyBorder="1" applyAlignment="1">
      <alignment horizontal="left" vertical="center" wrapText="1" indent="2"/>
    </xf>
    <xf numFmtId="165" fontId="19" fillId="0" borderId="22" xfId="7" applyNumberFormat="1" applyFont="1" applyBorder="1" applyAlignment="1">
      <alignment horizontal="left" vertical="center"/>
    </xf>
    <xf numFmtId="0" fontId="5" fillId="0" borderId="49" xfId="5" applyFont="1" applyBorder="1" applyAlignment="1">
      <alignment horizontal="center" vertical="center" wrapText="1"/>
    </xf>
    <xf numFmtId="0" fontId="30" fillId="0" borderId="0" xfId="5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4" fillId="0" borderId="6" xfId="7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4" fillId="0" borderId="26" xfId="7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165" fontId="14" fillId="0" borderId="12" xfId="7" applyNumberFormat="1" applyFont="1" applyBorder="1" applyAlignment="1" applyProtection="1">
      <alignment horizontal="right" vertical="center" wrapText="1" indent="1"/>
      <protection locked="0"/>
    </xf>
    <xf numFmtId="165" fontId="14" fillId="2" borderId="8" xfId="7" applyNumberFormat="1" applyFont="1" applyFill="1" applyBorder="1" applyAlignment="1">
      <alignment horizontal="right" vertical="center" wrapText="1" indent="1"/>
    </xf>
    <xf numFmtId="165" fontId="14" fillId="2" borderId="28" xfId="7" applyNumberFormat="1" applyFont="1" applyFill="1" applyBorder="1" applyAlignment="1">
      <alignment horizontal="right" vertical="center" wrapText="1" indent="1"/>
    </xf>
    <xf numFmtId="0" fontId="9" fillId="0" borderId="25" xfId="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13" fillId="0" borderId="0" xfId="7" applyNumberFormat="1" applyAlignment="1">
      <alignment horizontal="right" vertical="center" indent="1"/>
    </xf>
    <xf numFmtId="0" fontId="9" fillId="0" borderId="16" xfId="7" applyFont="1" applyBorder="1" applyAlignment="1">
      <alignment horizontal="left" vertical="center" wrapText="1" indent="1"/>
    </xf>
    <xf numFmtId="49" fontId="14" fillId="0" borderId="54" xfId="7" applyNumberFormat="1" applyFont="1" applyBorder="1" applyAlignment="1">
      <alignment horizontal="left" vertical="center" wrapText="1" indent="1"/>
    </xf>
    <xf numFmtId="49" fontId="14" fillId="0" borderId="33" xfId="7" applyNumberFormat="1" applyFont="1" applyBorder="1" applyAlignment="1">
      <alignment horizontal="left" vertical="center" wrapText="1" indent="1"/>
    </xf>
    <xf numFmtId="49" fontId="14" fillId="0" borderId="61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wrapText="1"/>
    </xf>
    <xf numFmtId="0" fontId="9" fillId="0" borderId="63" xfId="7" applyFont="1" applyBorder="1" applyAlignment="1">
      <alignment horizontal="left" vertical="center" wrapText="1" indent="1"/>
    </xf>
    <xf numFmtId="49" fontId="14" fillId="0" borderId="64" xfId="7" applyNumberFormat="1" applyFont="1" applyBorder="1" applyAlignment="1">
      <alignment horizontal="left" vertical="center" wrapText="1" indent="1"/>
    </xf>
    <xf numFmtId="49" fontId="14" fillId="0" borderId="65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horizontal="left" vertical="center" wrapText="1" indent="1"/>
    </xf>
    <xf numFmtId="49" fontId="14" fillId="0" borderId="55" xfId="7" applyNumberFormat="1" applyFont="1" applyBorder="1" applyAlignment="1">
      <alignment horizontal="left" vertical="center" wrapText="1" indent="1"/>
    </xf>
    <xf numFmtId="49" fontId="14" fillId="0" borderId="7" xfId="7" applyNumberFormat="1" applyFont="1" applyBorder="1" applyAlignment="1">
      <alignment horizontal="left" vertical="center" wrapText="1" indent="1"/>
    </xf>
    <xf numFmtId="165" fontId="14" fillId="0" borderId="66" xfId="7" applyNumberFormat="1" applyFont="1" applyBorder="1" applyAlignment="1" applyProtection="1">
      <alignment horizontal="right" vertical="center" wrapText="1" indent="1"/>
      <protection locked="0"/>
    </xf>
    <xf numFmtId="0" fontId="9" fillId="0" borderId="67" xfId="5" applyFont="1" applyBorder="1" applyAlignment="1">
      <alignment horizontal="center" vertical="center" wrapText="1"/>
    </xf>
    <xf numFmtId="165" fontId="14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53" xfId="7" applyNumberFormat="1" applyFont="1" applyBorder="1" applyAlignment="1" applyProtection="1">
      <alignment horizontal="right" vertical="center" wrapText="1" indent="1"/>
      <protection locked="0"/>
    </xf>
    <xf numFmtId="0" fontId="9" fillId="0" borderId="18" xfId="7" applyFont="1" applyBorder="1" applyAlignment="1">
      <alignment horizontal="left" vertical="center" wrapText="1" indent="1"/>
    </xf>
    <xf numFmtId="0" fontId="21" fillId="0" borderId="47" xfId="0" applyFont="1" applyBorder="1" applyAlignment="1">
      <alignment horizontal="left" wrapText="1" indent="1"/>
    </xf>
    <xf numFmtId="0" fontId="21" fillId="0" borderId="39" xfId="0" applyFont="1" applyBorder="1" applyAlignment="1">
      <alignment horizontal="left" wrapText="1" indent="1"/>
    </xf>
    <xf numFmtId="0" fontId="21" fillId="0" borderId="68" xfId="0" applyFont="1" applyBorder="1" applyAlignment="1">
      <alignment horizontal="left" wrapText="1" indent="1"/>
    </xf>
    <xf numFmtId="0" fontId="16" fillId="0" borderId="18" xfId="0" applyFont="1" applyBorder="1" applyAlignment="1">
      <alignment horizontal="left" vertical="center" wrapText="1" indent="1"/>
    </xf>
    <xf numFmtId="0" fontId="21" fillId="0" borderId="68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48" xfId="0" applyFont="1" applyBorder="1" applyAlignment="1">
      <alignment wrapText="1"/>
    </xf>
    <xf numFmtId="165" fontId="9" fillId="0" borderId="35" xfId="7" applyNumberFormat="1" applyFont="1" applyBorder="1" applyAlignment="1">
      <alignment horizontal="right" vertical="center" wrapText="1" indent="1"/>
    </xf>
    <xf numFmtId="165" fontId="10" fillId="0" borderId="35" xfId="7" applyNumberFormat="1" applyFont="1" applyBorder="1" applyAlignment="1">
      <alignment horizontal="right" vertical="center" wrapText="1" indent="1"/>
    </xf>
    <xf numFmtId="165" fontId="14" fillId="0" borderId="36" xfId="7" applyNumberFormat="1" applyFont="1" applyBorder="1" applyAlignment="1">
      <alignment horizontal="right" vertical="center" wrapText="1" indent="1"/>
    </xf>
    <xf numFmtId="165" fontId="12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7" applyNumberFormat="1" applyFont="1" applyBorder="1" applyAlignment="1" applyProtection="1">
      <alignment horizontal="right" vertical="center" wrapText="1" indent="1"/>
      <protection locked="0"/>
    </xf>
    <xf numFmtId="0" fontId="14" fillId="0" borderId="60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14" fillId="0" borderId="41" xfId="7" applyFont="1" applyBorder="1" applyAlignment="1">
      <alignment horizontal="left" vertical="center" wrapText="1" indent="1"/>
    </xf>
    <xf numFmtId="0" fontId="14" fillId="0" borderId="68" xfId="7" applyFont="1" applyBorder="1" applyAlignment="1">
      <alignment horizontal="left" vertical="center" wrapText="1" indent="1"/>
    </xf>
    <xf numFmtId="0" fontId="5" fillId="0" borderId="18" xfId="5" applyFont="1" applyBorder="1" applyAlignment="1">
      <alignment horizontal="left" vertical="center" wrapText="1" indent="1"/>
    </xf>
    <xf numFmtId="0" fontId="9" fillId="0" borderId="43" xfId="5" applyFont="1" applyBorder="1" applyAlignment="1">
      <alignment horizontal="center" vertical="center" wrapText="1"/>
    </xf>
    <xf numFmtId="165" fontId="12" fillId="0" borderId="42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0" applyNumberFormat="1" applyFont="1" applyBorder="1" applyAlignment="1">
      <alignment horizontal="right" vertical="center" wrapText="1" indent="1"/>
    </xf>
    <xf numFmtId="165" fontId="18" fillId="0" borderId="15" xfId="0" quotePrefix="1" applyNumberFormat="1" applyFont="1" applyBorder="1" applyAlignment="1">
      <alignment horizontal="right" vertical="center" wrapText="1" indent="1"/>
    </xf>
    <xf numFmtId="165" fontId="16" fillId="0" borderId="35" xfId="0" applyNumberFormat="1" applyFont="1" applyBorder="1" applyAlignment="1">
      <alignment horizontal="right" vertical="center" wrapText="1" indent="1"/>
    </xf>
    <xf numFmtId="165" fontId="18" fillId="0" borderId="35" xfId="0" quotePrefix="1" applyNumberFormat="1" applyFont="1" applyBorder="1" applyAlignment="1">
      <alignment horizontal="right" vertical="center" wrapText="1" indent="1"/>
    </xf>
    <xf numFmtId="4" fontId="8" fillId="0" borderId="5" xfId="5" applyNumberFormat="1" applyFont="1" applyBorder="1" applyAlignment="1" applyProtection="1">
      <alignment horizontal="right" vertical="center" wrapText="1" indent="1"/>
      <protection locked="0"/>
    </xf>
    <xf numFmtId="165" fontId="5" fillId="0" borderId="16" xfId="5" applyNumberFormat="1" applyFont="1" applyBorder="1" applyAlignment="1">
      <alignment horizontal="centerContinuous" vertical="center" wrapText="1"/>
    </xf>
    <xf numFmtId="165" fontId="5" fillId="0" borderId="16" xfId="5" applyNumberFormat="1" applyFont="1" applyBorder="1" applyAlignment="1">
      <alignment horizontal="center" vertical="center" wrapText="1"/>
    </xf>
    <xf numFmtId="165" fontId="10" fillId="0" borderId="16" xfId="5" applyNumberFormat="1" applyFont="1" applyBorder="1" applyAlignment="1">
      <alignment horizontal="center" vertical="center" wrapText="1"/>
    </xf>
    <xf numFmtId="165" fontId="14" fillId="0" borderId="33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61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0" xfId="7" applyNumberFormat="1" applyFont="1" applyAlignment="1" applyProtection="1">
      <alignment horizontal="right" vertical="center" wrapText="1" indent="1"/>
      <protection locked="0"/>
    </xf>
    <xf numFmtId="0" fontId="13" fillId="0" borderId="0" xfId="8" applyProtection="1">
      <protection locked="0"/>
    </xf>
    <xf numFmtId="0" fontId="13" fillId="0" borderId="0" xfId="8"/>
    <xf numFmtId="0" fontId="24" fillId="0" borderId="23" xfId="8" applyFont="1" applyBorder="1" applyAlignment="1">
      <alignment horizontal="center" vertical="center" wrapText="1"/>
    </xf>
    <xf numFmtId="0" fontId="24" fillId="0" borderId="24" xfId="8" applyFont="1" applyBorder="1" applyAlignment="1">
      <alignment horizontal="center" vertical="center"/>
    </xf>
    <xf numFmtId="0" fontId="24" fillId="0" borderId="25" xfId="8" applyFont="1" applyBorder="1" applyAlignment="1">
      <alignment horizontal="center" vertical="center"/>
    </xf>
    <xf numFmtId="0" fontId="14" fillId="0" borderId="1" xfId="8" applyFont="1" applyBorder="1" applyAlignment="1">
      <alignment horizontal="left" vertical="center" indent="1"/>
    </xf>
    <xf numFmtId="0" fontId="13" fillId="0" borderId="0" xfId="8" applyAlignment="1">
      <alignment vertical="center"/>
    </xf>
    <xf numFmtId="0" fontId="14" fillId="0" borderId="20" xfId="8" applyFont="1" applyBorder="1" applyAlignment="1">
      <alignment horizontal="left" vertical="center" indent="1"/>
    </xf>
    <xf numFmtId="0" fontId="14" fillId="0" borderId="21" xfId="8" applyFont="1" applyBorder="1" applyAlignment="1">
      <alignment horizontal="left" vertical="center" wrapText="1" indent="1"/>
    </xf>
    <xf numFmtId="165" fontId="14" fillId="0" borderId="21" xfId="8" applyNumberFormat="1" applyFont="1" applyBorder="1" applyAlignment="1" applyProtection="1">
      <alignment vertical="center"/>
      <protection locked="0"/>
    </xf>
    <xf numFmtId="165" fontId="14" fillId="0" borderId="12" xfId="8" applyNumberFormat="1" applyFont="1" applyBorder="1" applyAlignment="1">
      <alignment vertical="center"/>
    </xf>
    <xf numFmtId="0" fontId="14" fillId="0" borderId="6" xfId="8" applyFont="1" applyBorder="1" applyAlignment="1">
      <alignment horizontal="left" vertical="center" indent="1"/>
    </xf>
    <xf numFmtId="0" fontId="14" fillId="0" borderId="7" xfId="8" applyFont="1" applyBorder="1" applyAlignment="1">
      <alignment horizontal="left" vertical="center" wrapText="1" indent="1"/>
    </xf>
    <xf numFmtId="165" fontId="14" fillId="0" borderId="7" xfId="8" applyNumberFormat="1" applyFont="1" applyBorder="1" applyAlignment="1" applyProtection="1">
      <alignment vertical="center"/>
      <protection locked="0"/>
    </xf>
    <xf numFmtId="165" fontId="14" fillId="0" borderId="8" xfId="8" applyNumberFormat="1" applyFont="1" applyBorder="1" applyAlignment="1">
      <alignment vertical="center"/>
    </xf>
    <xf numFmtId="0" fontId="13" fillId="0" borderId="0" xfId="8" applyAlignment="1" applyProtection="1">
      <alignment vertical="center"/>
      <protection locked="0"/>
    </xf>
    <xf numFmtId="0" fontId="14" fillId="0" borderId="9" xfId="8" applyFont="1" applyBorder="1" applyAlignment="1">
      <alignment horizontal="left" vertical="center" wrapText="1" indent="1"/>
    </xf>
    <xf numFmtId="165" fontId="14" fillId="0" borderId="9" xfId="8" applyNumberFormat="1" applyFont="1" applyBorder="1" applyAlignment="1" applyProtection="1">
      <alignment vertical="center"/>
      <protection locked="0"/>
    </xf>
    <xf numFmtId="165" fontId="14" fillId="0" borderId="11" xfId="8" applyNumberFormat="1" applyFont="1" applyBorder="1" applyAlignment="1">
      <alignment vertical="center"/>
    </xf>
    <xf numFmtId="0" fontId="14" fillId="0" borderId="7" xfId="8" applyFont="1" applyBorder="1" applyAlignment="1">
      <alignment horizontal="left" vertical="center" indent="1"/>
    </xf>
    <xf numFmtId="0" fontId="5" fillId="0" borderId="2" xfId="8" applyFont="1" applyBorder="1" applyAlignment="1">
      <alignment horizontal="left" vertical="center" indent="1"/>
    </xf>
    <xf numFmtId="165" fontId="9" fillId="0" borderId="2" xfId="8" applyNumberFormat="1" applyFont="1" applyBorder="1" applyAlignment="1">
      <alignment vertical="center"/>
    </xf>
    <xf numFmtId="165" fontId="9" fillId="0" borderId="5" xfId="8" applyNumberFormat="1" applyFont="1" applyBorder="1" applyAlignment="1">
      <alignment vertical="center"/>
    </xf>
    <xf numFmtId="0" fontId="14" fillId="0" borderId="10" xfId="8" applyFont="1" applyBorder="1" applyAlignment="1">
      <alignment horizontal="left" vertical="center" indent="1"/>
    </xf>
    <xf numFmtId="0" fontId="14" fillId="0" borderId="9" xfId="8" applyFont="1" applyBorder="1" applyAlignment="1">
      <alignment horizontal="left" vertical="center" indent="1"/>
    </xf>
    <xf numFmtId="0" fontId="9" fillId="0" borderId="1" xfId="8" applyFont="1" applyBorder="1" applyAlignment="1">
      <alignment horizontal="left" vertical="center" indent="1"/>
    </xf>
    <xf numFmtId="0" fontId="5" fillId="0" borderId="2" xfId="8" applyFont="1" applyBorder="1" applyAlignment="1">
      <alignment horizontal="left" indent="1"/>
    </xf>
    <xf numFmtId="165" fontId="9" fillId="0" borderId="2" xfId="8" applyNumberFormat="1" applyFont="1" applyBorder="1"/>
    <xf numFmtId="165" fontId="9" fillId="0" borderId="5" xfId="8" applyNumberFormat="1" applyFont="1" applyBorder="1"/>
    <xf numFmtId="0" fontId="20" fillId="0" borderId="0" xfId="8" applyFont="1"/>
    <xf numFmtId="0" fontId="38" fillId="0" borderId="0" xfId="8" applyFont="1" applyProtection="1">
      <protection locked="0"/>
    </xf>
    <xf numFmtId="0" fontId="23" fillId="0" borderId="0" xfId="8" applyFont="1" applyProtection="1">
      <protection locked="0"/>
    </xf>
    <xf numFmtId="165" fontId="10" fillId="0" borderId="2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15" xfId="7" applyNumberFormat="1" applyFont="1" applyBorder="1" applyAlignment="1" applyProtection="1">
      <alignment horizontal="right" vertical="center" wrapText="1" indent="1"/>
      <protection locked="0"/>
    </xf>
    <xf numFmtId="165" fontId="6" fillId="0" borderId="43" xfId="7" applyNumberFormat="1" applyFont="1" applyBorder="1" applyAlignment="1">
      <alignment horizontal="right" vertical="center" wrapText="1" indent="1"/>
    </xf>
    <xf numFmtId="0" fontId="14" fillId="0" borderId="43" xfId="7" applyFont="1" applyBorder="1" applyAlignment="1">
      <alignment horizontal="right" vertical="center" wrapText="1" indent="1"/>
    </xf>
    <xf numFmtId="165" fontId="12" fillId="0" borderId="43" xfId="7" applyNumberFormat="1" applyFont="1" applyBorder="1" applyAlignment="1">
      <alignment horizontal="right" vertical="center" wrapText="1" indent="1"/>
    </xf>
    <xf numFmtId="0" fontId="9" fillId="0" borderId="29" xfId="7" applyFont="1" applyBorder="1" applyAlignment="1">
      <alignment horizontal="left" vertical="center" wrapText="1" indent="1"/>
    </xf>
    <xf numFmtId="0" fontId="10" fillId="0" borderId="13" xfId="7" applyFont="1" applyBorder="1" applyAlignment="1">
      <alignment vertical="center" wrapText="1"/>
    </xf>
    <xf numFmtId="165" fontId="10" fillId="0" borderId="13" xfId="7" applyNumberFormat="1" applyFont="1" applyBorder="1" applyAlignment="1">
      <alignment horizontal="right" vertical="center" wrapText="1" indent="1"/>
    </xf>
    <xf numFmtId="165" fontId="18" fillId="0" borderId="2" xfId="5" quotePrefix="1" applyNumberFormat="1" applyFont="1" applyBorder="1" applyAlignment="1" applyProtection="1">
      <alignment horizontal="right" vertical="center" wrapText="1" indent="1"/>
      <protection locked="0"/>
    </xf>
    <xf numFmtId="165" fontId="14" fillId="0" borderId="21" xfId="8" applyNumberFormat="1" applyFont="1" applyBorder="1" applyAlignment="1">
      <alignment vertical="center"/>
    </xf>
    <xf numFmtId="165" fontId="14" fillId="0" borderId="12" xfId="8" quotePrefix="1" applyNumberFormat="1" applyFont="1" applyBorder="1" applyAlignment="1">
      <alignment horizontal="center" vertical="center"/>
    </xf>
    <xf numFmtId="165" fontId="9" fillId="0" borderId="5" xfId="8" quotePrefix="1" applyNumberFormat="1" applyFont="1" applyBorder="1" applyAlignment="1">
      <alignment horizontal="center"/>
    </xf>
    <xf numFmtId="0" fontId="5" fillId="0" borderId="16" xfId="8" applyFont="1" applyBorder="1" applyAlignment="1">
      <alignment horizontal="left" vertical="center" indent="1"/>
    </xf>
    <xf numFmtId="0" fontId="14" fillId="0" borderId="26" xfId="8" applyFont="1" applyBorder="1" applyAlignment="1">
      <alignment horizontal="left" vertical="center" indent="1"/>
    </xf>
    <xf numFmtId="0" fontId="14" fillId="0" borderId="35" xfId="8" applyFont="1" applyBorder="1" applyAlignment="1">
      <alignment horizontal="left" vertical="center" indent="1"/>
    </xf>
    <xf numFmtId="0" fontId="5" fillId="0" borderId="16" xfId="8" applyFont="1" applyBorder="1" applyAlignment="1">
      <alignment horizontal="left" indent="1"/>
    </xf>
    <xf numFmtId="0" fontId="14" fillId="0" borderId="69" xfId="8" applyFont="1" applyBorder="1" applyAlignment="1">
      <alignment horizontal="left" vertical="center" indent="1"/>
    </xf>
    <xf numFmtId="0" fontId="14" fillId="0" borderId="51" xfId="8" applyFont="1" applyBorder="1" applyAlignment="1">
      <alignment horizontal="left" vertical="center" indent="1"/>
    </xf>
    <xf numFmtId="165" fontId="27" fillId="0" borderId="43" xfId="5" applyNumberFormat="1" applyFont="1" applyBorder="1" applyAlignment="1">
      <alignment horizontal="center" vertical="center" wrapText="1"/>
    </xf>
    <xf numFmtId="170" fontId="0" fillId="0" borderId="0" xfId="1" applyNumberFormat="1" applyFont="1"/>
    <xf numFmtId="170" fontId="13" fillId="0" borderId="0" xfId="8" applyNumberFormat="1" applyAlignment="1">
      <alignment vertical="center"/>
    </xf>
    <xf numFmtId="170" fontId="20" fillId="0" borderId="0" xfId="1" applyNumberFormat="1" applyFont="1"/>
    <xf numFmtId="170" fontId="20" fillId="0" borderId="0" xfId="7" applyNumberFormat="1" applyFont="1"/>
    <xf numFmtId="49" fontId="10" fillId="0" borderId="1" xfId="7" applyNumberFormat="1" applyFont="1" applyBorder="1" applyAlignment="1">
      <alignment horizontal="left" vertical="center" wrapText="1" indent="1"/>
    </xf>
    <xf numFmtId="49" fontId="10" fillId="0" borderId="16" xfId="7" applyNumberFormat="1" applyFont="1" applyBorder="1" applyAlignment="1">
      <alignment horizontal="left" vertical="center" wrapText="1" indent="1"/>
    </xf>
    <xf numFmtId="0" fontId="16" fillId="0" borderId="1" xfId="5" applyFont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9" xfId="0" applyFont="1" applyBorder="1" applyAlignment="1">
      <alignment horizontal="left" vertical="center" wrapText="1" indent="1"/>
    </xf>
    <xf numFmtId="170" fontId="13" fillId="0" borderId="0" xfId="1" applyNumberFormat="1" applyFont="1"/>
    <xf numFmtId="170" fontId="14" fillId="0" borderId="0" xfId="1" applyNumberFormat="1" applyFont="1"/>
    <xf numFmtId="170" fontId="9" fillId="0" borderId="5" xfId="1" applyNumberFormat="1" applyFont="1" applyBorder="1" applyAlignment="1">
      <alignment horizontal="right" vertical="center" wrapText="1" indent="1"/>
    </xf>
    <xf numFmtId="165" fontId="14" fillId="0" borderId="8" xfId="0" applyNumberFormat="1" applyFont="1" applyBorder="1" applyAlignment="1" applyProtection="1">
      <alignment horizontal="right" vertical="center" wrapText="1" indent="1"/>
      <protection locked="0"/>
    </xf>
    <xf numFmtId="0" fontId="5" fillId="0" borderId="5" xfId="0" applyFont="1" applyBorder="1" applyAlignment="1">
      <alignment horizontal="center" vertical="center" wrapText="1"/>
    </xf>
    <xf numFmtId="166" fontId="1" fillId="0" borderId="0" xfId="1" applyNumberFormat="1" applyFont="1"/>
    <xf numFmtId="0" fontId="41" fillId="0" borderId="7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 wrapText="1" indent="1"/>
    </xf>
    <xf numFmtId="0" fontId="21" fillId="0" borderId="27" xfId="0" applyFont="1" applyBorder="1" applyAlignment="1">
      <alignment horizontal="left" vertical="center" wrapText="1"/>
    </xf>
    <xf numFmtId="165" fontId="14" fillId="0" borderId="28" xfId="7" applyNumberFormat="1" applyFont="1" applyBorder="1" applyAlignment="1" applyProtection="1">
      <alignment horizontal="right" vertical="center" wrapText="1"/>
      <protection locked="0"/>
    </xf>
    <xf numFmtId="0" fontId="20" fillId="0" borderId="0" xfId="7" applyFont="1" applyAlignment="1">
      <alignment vertical="center"/>
    </xf>
    <xf numFmtId="0" fontId="21" fillId="0" borderId="27" xfId="0" applyFont="1" applyBorder="1" applyAlignment="1">
      <alignment horizontal="left" wrapText="1" indent="1"/>
    </xf>
    <xf numFmtId="0" fontId="34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0" fillId="0" borderId="18" xfId="1" applyNumberFormat="1" applyFont="1" applyBorder="1"/>
    <xf numFmtId="170" fontId="41" fillId="0" borderId="35" xfId="1" applyNumberFormat="1" applyFont="1" applyBorder="1"/>
    <xf numFmtId="165" fontId="9" fillId="0" borderId="71" xfId="5" applyNumberFormat="1" applyFont="1" applyBorder="1" applyAlignment="1">
      <alignment horizontal="center" vertical="center" wrapText="1"/>
    </xf>
    <xf numFmtId="165" fontId="1" fillId="0" borderId="0" xfId="5" applyNumberFormat="1" applyAlignment="1" applyProtection="1">
      <alignment horizontal="center" vertical="center" wrapText="1"/>
      <protection locked="0"/>
    </xf>
    <xf numFmtId="165" fontId="1" fillId="0" borderId="0" xfId="5" applyNumberFormat="1" applyAlignment="1" applyProtection="1">
      <alignment vertical="center" wrapText="1"/>
      <protection locked="0"/>
    </xf>
    <xf numFmtId="165" fontId="7" fillId="0" borderId="0" xfId="5" applyNumberFormat="1" applyFont="1" applyAlignment="1" applyProtection="1">
      <alignment horizontal="right" wrapText="1"/>
      <protection locked="0"/>
    </xf>
    <xf numFmtId="165" fontId="5" fillId="0" borderId="1" xfId="5" applyNumberFormat="1" applyFont="1" applyBorder="1" applyAlignment="1" applyProtection="1">
      <alignment horizontal="center" vertical="center" wrapText="1"/>
      <protection locked="0"/>
    </xf>
    <xf numFmtId="165" fontId="5" fillId="0" borderId="2" xfId="5" applyNumberFormat="1" applyFont="1" applyBorder="1" applyAlignment="1" applyProtection="1">
      <alignment horizontal="center" vertical="center" wrapText="1"/>
      <protection locked="0"/>
    </xf>
    <xf numFmtId="165" fontId="5" fillId="0" borderId="5" xfId="5" applyNumberFormat="1" applyFont="1" applyBorder="1" applyAlignment="1" applyProtection="1">
      <alignment horizontal="center" vertical="center" wrapText="1"/>
      <protection locked="0"/>
    </xf>
    <xf numFmtId="165" fontId="9" fillId="0" borderId="29" xfId="5" applyNumberFormat="1" applyFont="1" applyBorder="1" applyAlignment="1">
      <alignment horizontal="center" vertical="center" wrapText="1"/>
    </xf>
    <xf numFmtId="165" fontId="9" fillId="0" borderId="13" xfId="5" applyNumberFormat="1" applyFont="1" applyBorder="1" applyAlignment="1">
      <alignment horizontal="center" vertical="center" wrapText="1"/>
    </xf>
    <xf numFmtId="165" fontId="10" fillId="0" borderId="56" xfId="5" applyNumberFormat="1" applyFont="1" applyBorder="1" applyAlignment="1">
      <alignment horizontal="center" vertical="center" wrapText="1"/>
    </xf>
    <xf numFmtId="165" fontId="14" fillId="0" borderId="6" xfId="5" applyNumberFormat="1" applyFont="1" applyBorder="1" applyAlignment="1" applyProtection="1">
      <alignment horizontal="left" vertical="center" wrapText="1"/>
      <protection locked="0"/>
    </xf>
    <xf numFmtId="49" fontId="14" fillId="0" borderId="7" xfId="5" applyNumberFormat="1" applyFont="1" applyBorder="1" applyAlignment="1" applyProtection="1">
      <alignment horizontal="center" vertical="center" wrapText="1"/>
      <protection locked="0"/>
    </xf>
    <xf numFmtId="165" fontId="14" fillId="0" borderId="8" xfId="5" applyNumberFormat="1" applyFont="1" applyBorder="1" applyAlignment="1">
      <alignment vertical="center" wrapText="1"/>
    </xf>
    <xf numFmtId="165" fontId="1" fillId="0" borderId="20" xfId="5" applyNumberFormat="1" applyBorder="1" applyAlignment="1" applyProtection="1">
      <alignment horizontal="left" vertical="center" wrapText="1"/>
      <protection locked="0"/>
    </xf>
    <xf numFmtId="165" fontId="5" fillId="0" borderId="1" xfId="5" applyNumberFormat="1" applyFont="1" applyBorder="1" applyAlignment="1">
      <alignment horizontal="left" vertical="center" wrapText="1"/>
    </xf>
    <xf numFmtId="165" fontId="9" fillId="3" borderId="2" xfId="5" applyNumberFormat="1" applyFont="1" applyFill="1" applyBorder="1" applyAlignment="1">
      <alignment vertical="center" wrapText="1"/>
    </xf>
    <xf numFmtId="165" fontId="8" fillId="0" borderId="0" xfId="5" applyNumberFormat="1" applyFont="1" applyAlignment="1">
      <alignment vertical="center" wrapText="1"/>
    </xf>
    <xf numFmtId="165" fontId="5" fillId="0" borderId="5" xfId="5" applyNumberFormat="1" applyFont="1" applyBorder="1" applyAlignment="1" applyProtection="1">
      <alignment horizontal="center" wrapText="1"/>
      <protection locked="0"/>
    </xf>
    <xf numFmtId="165" fontId="9" fillId="0" borderId="56" xfId="5" applyNumberFormat="1" applyFont="1" applyBorder="1" applyAlignment="1">
      <alignment horizontal="center" vertical="center" wrapText="1"/>
    </xf>
    <xf numFmtId="165" fontId="3" fillId="0" borderId="6" xfId="5" applyNumberFormat="1" applyFont="1" applyBorder="1" applyAlignment="1" applyProtection="1">
      <alignment horizontal="left" vertical="center" wrapText="1" indent="1"/>
      <protection locked="0"/>
    </xf>
    <xf numFmtId="165" fontId="3" fillId="0" borderId="7" xfId="5" applyNumberFormat="1" applyFont="1" applyBorder="1" applyAlignment="1" applyProtection="1">
      <alignment vertical="center" wrapText="1"/>
      <protection locked="0"/>
    </xf>
    <xf numFmtId="49" fontId="3" fillId="0" borderId="7" xfId="5" applyNumberFormat="1" applyFont="1" applyBorder="1" applyAlignment="1" applyProtection="1">
      <alignment horizontal="center" vertical="center" wrapText="1"/>
      <protection locked="0"/>
    </xf>
    <xf numFmtId="165" fontId="3" fillId="0" borderId="8" xfId="5" applyNumberFormat="1" applyFont="1" applyBorder="1" applyAlignment="1">
      <alignment vertical="center" wrapText="1"/>
    </xf>
    <xf numFmtId="165" fontId="5" fillId="0" borderId="2" xfId="5" applyNumberFormat="1" applyFont="1" applyBorder="1" applyAlignment="1">
      <alignment vertical="center" wrapText="1"/>
    </xf>
    <xf numFmtId="165" fontId="5" fillId="3" borderId="2" xfId="5" applyNumberFormat="1" applyFont="1" applyFill="1" applyBorder="1" applyAlignment="1">
      <alignment vertical="center" wrapText="1"/>
    </xf>
    <xf numFmtId="165" fontId="5" fillId="0" borderId="5" xfId="5" applyNumberFormat="1" applyFont="1" applyBorder="1" applyAlignment="1">
      <alignment vertical="center" wrapText="1"/>
    </xf>
    <xf numFmtId="0" fontId="33" fillId="0" borderId="0" xfId="5" applyFont="1" applyAlignment="1">
      <alignment horizontal="center" vertical="top" textRotation="180"/>
    </xf>
    <xf numFmtId="165" fontId="11" fillId="0" borderId="0" xfId="5" applyNumberFormat="1" applyFont="1" applyAlignment="1" applyProtection="1">
      <alignment vertical="center" wrapText="1"/>
      <protection locked="0"/>
    </xf>
    <xf numFmtId="165" fontId="7" fillId="0" borderId="22" xfId="5" applyNumberFormat="1" applyFont="1" applyBorder="1" applyAlignment="1">
      <alignment horizontal="right" vertical="center"/>
    </xf>
    <xf numFmtId="165" fontId="9" fillId="0" borderId="59" xfId="5" applyNumberFormat="1" applyFont="1" applyBorder="1" applyAlignment="1">
      <alignment horizontal="center" vertical="center"/>
    </xf>
    <xf numFmtId="165" fontId="9" fillId="0" borderId="35" xfId="5" applyNumberFormat="1" applyFont="1" applyBorder="1" applyAlignment="1">
      <alignment horizontal="center" vertical="center"/>
    </xf>
    <xf numFmtId="165" fontId="9" fillId="0" borderId="71" xfId="5" applyNumberFormat="1" applyFont="1" applyBorder="1" applyAlignment="1">
      <alignment horizontal="center" vertical="center"/>
    </xf>
    <xf numFmtId="49" fontId="45" fillId="0" borderId="57" xfId="5" applyNumberFormat="1" applyFont="1" applyBorder="1" applyAlignment="1">
      <alignment horizontal="left" vertical="center"/>
    </xf>
    <xf numFmtId="165" fontId="45" fillId="0" borderId="67" xfId="5" applyNumberFormat="1" applyFont="1" applyBorder="1" applyAlignment="1">
      <alignment horizontal="right" vertical="center" indent="2"/>
    </xf>
    <xf numFmtId="165" fontId="45" fillId="0" borderId="67" xfId="5" applyNumberFormat="1" applyFont="1" applyBorder="1" applyAlignment="1" applyProtection="1">
      <alignment horizontal="right" vertical="center" wrapText="1" indent="2"/>
      <protection locked="0"/>
    </xf>
    <xf numFmtId="165" fontId="45" fillId="0" borderId="69" xfId="5" applyNumberFormat="1" applyFont="1" applyBorder="1" applyAlignment="1" applyProtection="1">
      <alignment horizontal="right" vertical="center" wrapText="1" indent="2"/>
      <protection locked="0"/>
    </xf>
    <xf numFmtId="49" fontId="46" fillId="0" borderId="70" xfId="5" quotePrefix="1" applyNumberFormat="1" applyFont="1" applyBorder="1" applyAlignment="1">
      <alignment horizontal="left" vertical="center"/>
    </xf>
    <xf numFmtId="165" fontId="46" fillId="0" borderId="37" xfId="5" applyNumberFormat="1" applyFont="1" applyBorder="1" applyAlignment="1">
      <alignment horizontal="right" vertical="center" indent="2"/>
    </xf>
    <xf numFmtId="165" fontId="46" fillId="0" borderId="37" xfId="5" applyNumberFormat="1" applyFont="1" applyBorder="1" applyAlignment="1" applyProtection="1">
      <alignment horizontal="right" vertical="center" wrapText="1" indent="2"/>
      <protection locked="0"/>
    </xf>
    <xf numFmtId="49" fontId="45" fillId="0" borderId="70" xfId="5" applyNumberFormat="1" applyFont="1" applyBorder="1" applyAlignment="1">
      <alignment horizontal="left" vertical="center"/>
    </xf>
    <xf numFmtId="165" fontId="45" fillId="0" borderId="37" xfId="5" applyNumberFormat="1" applyFont="1" applyBorder="1" applyAlignment="1">
      <alignment horizontal="right" vertical="center" indent="2"/>
    </xf>
    <xf numFmtId="165" fontId="45" fillId="0" borderId="37" xfId="5" applyNumberFormat="1" applyFont="1" applyBorder="1" applyAlignment="1" applyProtection="1">
      <alignment horizontal="right" vertical="center" wrapText="1" indent="2"/>
      <protection locked="0"/>
    </xf>
    <xf numFmtId="49" fontId="24" fillId="0" borderId="17" xfId="5" applyNumberFormat="1" applyFont="1" applyBorder="1" applyAlignment="1" applyProtection="1">
      <alignment horizontal="left" vertical="center"/>
      <protection locked="0"/>
    </xf>
    <xf numFmtId="165" fontId="24" fillId="0" borderId="35" xfId="5" applyNumberFormat="1" applyFont="1" applyBorder="1" applyAlignment="1">
      <alignment horizontal="right" vertical="center" indent="2"/>
    </xf>
    <xf numFmtId="165" fontId="24" fillId="0" borderId="35" xfId="5" applyNumberFormat="1" applyFont="1" applyBorder="1" applyAlignment="1">
      <alignment horizontal="right" vertical="center" wrapText="1" indent="2"/>
    </xf>
    <xf numFmtId="49" fontId="45" fillId="0" borderId="10" xfId="5" applyNumberFormat="1" applyFont="1" applyBorder="1" applyAlignment="1">
      <alignment horizontal="left" vertical="center"/>
    </xf>
    <xf numFmtId="49" fontId="45" fillId="0" borderId="6" xfId="5" applyNumberFormat="1" applyFont="1" applyBorder="1" applyAlignment="1">
      <alignment horizontal="left" vertical="center"/>
    </xf>
    <xf numFmtId="49" fontId="45" fillId="0" borderId="26" xfId="5" applyNumberFormat="1" applyFont="1" applyBorder="1" applyAlignment="1" applyProtection="1">
      <alignment horizontal="left" vertical="center"/>
      <protection locked="0"/>
    </xf>
    <xf numFmtId="165" fontId="45" fillId="0" borderId="53" xfId="5" applyNumberFormat="1" applyFont="1" applyBorder="1" applyAlignment="1">
      <alignment horizontal="right" vertical="center" indent="2"/>
    </xf>
    <xf numFmtId="165" fontId="45" fillId="0" borderId="53" xfId="5" applyNumberFormat="1" applyFont="1" applyBorder="1" applyAlignment="1" applyProtection="1">
      <alignment horizontal="right" vertical="center" wrapText="1" indent="2"/>
      <protection locked="0"/>
    </xf>
    <xf numFmtId="165" fontId="45" fillId="0" borderId="51" xfId="5" applyNumberFormat="1" applyFont="1" applyBorder="1" applyAlignment="1" applyProtection="1">
      <alignment horizontal="right" vertical="center" wrapText="1" indent="2"/>
      <protection locked="0"/>
    </xf>
    <xf numFmtId="168" fontId="24" fillId="0" borderId="35" xfId="5" applyNumberFormat="1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7" fillId="0" borderId="0" xfId="0" applyNumberFormat="1" applyFont="1" applyAlignment="1">
      <alignment horizontal="right"/>
    </xf>
    <xf numFmtId="165" fontId="42" fillId="0" borderId="0" xfId="0" applyNumberFormat="1" applyFont="1" applyAlignment="1">
      <alignment horizontal="right" textRotation="180" wrapText="1"/>
    </xf>
    <xf numFmtId="165" fontId="29" fillId="0" borderId="0" xfId="0" applyNumberFormat="1" applyFont="1" applyAlignment="1">
      <alignment vertical="center"/>
    </xf>
    <xf numFmtId="165" fontId="5" fillId="0" borderId="52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left" vertical="center" wrapText="1" indent="1"/>
    </xf>
    <xf numFmtId="49" fontId="48" fillId="0" borderId="2" xfId="0" applyNumberFormat="1" applyFont="1" applyBorder="1" applyAlignment="1" applyProtection="1">
      <alignment horizontal="center" vertical="center" wrapText="1"/>
      <protection locked="0"/>
    </xf>
    <xf numFmtId="165" fontId="48" fillId="0" borderId="35" xfId="0" applyNumberFormat="1" applyFont="1" applyBorder="1" applyAlignment="1">
      <alignment vertical="center" wrapText="1"/>
    </xf>
    <xf numFmtId="165" fontId="48" fillId="0" borderId="1" xfId="0" applyNumberFormat="1" applyFont="1" applyBorder="1" applyAlignment="1">
      <alignment vertical="center" wrapText="1"/>
    </xf>
    <xf numFmtId="165" fontId="48" fillId="0" borderId="2" xfId="0" applyNumberFormat="1" applyFont="1" applyBorder="1" applyAlignment="1">
      <alignment vertical="center" wrapText="1"/>
    </xf>
    <xf numFmtId="165" fontId="48" fillId="0" borderId="5" xfId="0" applyNumberFormat="1" applyFont="1" applyBorder="1" applyAlignment="1">
      <alignment vertical="center" wrapText="1"/>
    </xf>
    <xf numFmtId="165" fontId="14" fillId="0" borderId="35" xfId="0" applyNumberFormat="1" applyFont="1" applyBorder="1" applyAlignment="1">
      <alignment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14" fillId="0" borderId="37" xfId="0" applyNumberFormat="1" applyFont="1" applyBorder="1" applyAlignment="1" applyProtection="1">
      <alignment horizontal="left" vertical="center" wrapText="1" indent="1"/>
      <protection locked="0"/>
    </xf>
    <xf numFmtId="49" fontId="48" fillId="0" borderId="7" xfId="0" applyNumberFormat="1" applyFont="1" applyBorder="1" applyAlignment="1" applyProtection="1">
      <alignment horizontal="center" vertical="center" wrapText="1"/>
      <protection locked="0"/>
    </xf>
    <xf numFmtId="165" fontId="48" fillId="0" borderId="37" xfId="0" applyNumberFormat="1" applyFont="1" applyBorder="1" applyAlignment="1" applyProtection="1">
      <alignment vertical="center" wrapText="1"/>
      <protection locked="0"/>
    </xf>
    <xf numFmtId="165" fontId="48" fillId="0" borderId="6" xfId="0" applyNumberFormat="1" applyFont="1" applyBorder="1" applyAlignment="1" applyProtection="1">
      <alignment vertical="center" wrapText="1"/>
      <protection locked="0"/>
    </xf>
    <xf numFmtId="165" fontId="48" fillId="0" borderId="7" xfId="0" applyNumberFormat="1" applyFont="1" applyBorder="1" applyAlignment="1" applyProtection="1">
      <alignment vertical="center" wrapText="1"/>
      <protection locked="0"/>
    </xf>
    <xf numFmtId="165" fontId="48" fillId="0" borderId="8" xfId="0" applyNumberFormat="1" applyFont="1" applyBorder="1" applyAlignment="1" applyProtection="1">
      <alignment vertical="center" wrapText="1"/>
      <protection locked="0"/>
    </xf>
    <xf numFmtId="165" fontId="14" fillId="0" borderId="37" xfId="0" applyNumberFormat="1" applyFont="1" applyBorder="1" applyAlignment="1">
      <alignment vertical="center" wrapText="1"/>
    </xf>
    <xf numFmtId="165" fontId="9" fillId="0" borderId="26" xfId="0" applyNumberFormat="1" applyFont="1" applyBorder="1" applyAlignment="1">
      <alignment horizontal="center" vertical="center" wrapText="1"/>
    </xf>
    <xf numFmtId="165" fontId="14" fillId="0" borderId="53" xfId="0" applyNumberFormat="1" applyFont="1" applyBorder="1" applyAlignment="1" applyProtection="1">
      <alignment horizontal="left" vertical="center" wrapText="1" indent="1"/>
      <protection locked="0"/>
    </xf>
    <xf numFmtId="49" fontId="48" fillId="0" borderId="27" xfId="0" applyNumberFormat="1" applyFont="1" applyBorder="1" applyAlignment="1" applyProtection="1">
      <alignment horizontal="center" vertical="center" wrapText="1"/>
      <protection locked="0"/>
    </xf>
    <xf numFmtId="165" fontId="48" fillId="0" borderId="53" xfId="0" applyNumberFormat="1" applyFont="1" applyBorder="1" applyAlignment="1" applyProtection="1">
      <alignment vertical="center" wrapText="1"/>
      <protection locked="0"/>
    </xf>
    <xf numFmtId="165" fontId="48" fillId="0" borderId="26" xfId="0" applyNumberFormat="1" applyFont="1" applyBorder="1" applyAlignment="1" applyProtection="1">
      <alignment vertical="center" wrapText="1"/>
      <protection locked="0"/>
    </xf>
    <xf numFmtId="165" fontId="48" fillId="0" borderId="27" xfId="0" applyNumberFormat="1" applyFont="1" applyBorder="1" applyAlignment="1" applyProtection="1">
      <alignment vertical="center" wrapText="1"/>
      <protection locked="0"/>
    </xf>
    <xf numFmtId="165" fontId="48" fillId="0" borderId="28" xfId="0" applyNumberFormat="1" applyFont="1" applyBorder="1" applyAlignment="1" applyProtection="1">
      <alignment vertical="center" wrapText="1"/>
      <protection locked="0"/>
    </xf>
    <xf numFmtId="165" fontId="14" fillId="0" borderId="53" xfId="0" applyNumberFormat="1" applyFont="1" applyBorder="1" applyAlignment="1">
      <alignment vertical="center" wrapText="1"/>
    </xf>
    <xf numFmtId="165" fontId="10" fillId="0" borderId="35" xfId="0" applyNumberFormat="1" applyFont="1" applyBorder="1" applyAlignment="1">
      <alignment horizontal="left" vertical="center" wrapText="1" indent="1"/>
    </xf>
    <xf numFmtId="165" fontId="9" fillId="0" borderId="20" xfId="0" applyNumberFormat="1" applyFont="1" applyBorder="1" applyAlignment="1">
      <alignment horizontal="center" vertical="center" wrapText="1"/>
    </xf>
    <xf numFmtId="165" fontId="14" fillId="0" borderId="36" xfId="0" applyNumberFormat="1" applyFont="1" applyBorder="1" applyAlignment="1" applyProtection="1">
      <alignment horizontal="left" vertical="center" wrapText="1" indent="1"/>
      <protection locked="0"/>
    </xf>
    <xf numFmtId="49" fontId="48" fillId="0" borderId="41" xfId="0" applyNumberFormat="1" applyFont="1" applyBorder="1" applyAlignment="1" applyProtection="1">
      <alignment horizontal="center" vertical="center" wrapText="1"/>
      <protection locked="0"/>
    </xf>
    <xf numFmtId="165" fontId="48" fillId="0" borderId="40" xfId="0" applyNumberFormat="1" applyFont="1" applyBorder="1" applyAlignment="1" applyProtection="1">
      <alignment vertical="center" wrapText="1"/>
      <protection locked="0"/>
    </xf>
    <xf numFmtId="165" fontId="48" fillId="0" borderId="20" xfId="0" applyNumberFormat="1" applyFont="1" applyBorder="1" applyAlignment="1" applyProtection="1">
      <alignment vertical="center" wrapText="1"/>
      <protection locked="0"/>
    </xf>
    <xf numFmtId="165" fontId="48" fillId="0" borderId="21" xfId="0" applyNumberFormat="1" applyFont="1" applyBorder="1" applyAlignment="1" applyProtection="1">
      <alignment vertical="center" wrapText="1"/>
      <protection locked="0"/>
    </xf>
    <xf numFmtId="165" fontId="48" fillId="0" borderId="12" xfId="0" applyNumberFormat="1" applyFont="1" applyBorder="1" applyAlignment="1" applyProtection="1">
      <alignment vertical="center" wrapText="1"/>
      <protection locked="0"/>
    </xf>
    <xf numFmtId="165" fontId="14" fillId="0" borderId="40" xfId="0" applyNumberFormat="1" applyFont="1" applyBorder="1" applyAlignment="1">
      <alignment vertical="center" wrapText="1"/>
    </xf>
    <xf numFmtId="165" fontId="48" fillId="3" borderId="18" xfId="0" applyNumberFormat="1" applyFont="1" applyFill="1" applyBorder="1" applyAlignment="1">
      <alignment horizontal="left" vertical="center" wrapText="1" indent="2"/>
    </xf>
    <xf numFmtId="165" fontId="0" fillId="0" borderId="31" xfId="0" applyNumberFormat="1" applyBorder="1" applyAlignment="1">
      <alignment vertical="center" wrapText="1"/>
    </xf>
    <xf numFmtId="165" fontId="0" fillId="0" borderId="32" xfId="0" applyNumberFormat="1" applyBorder="1" applyAlignment="1">
      <alignment vertical="center" wrapText="1"/>
    </xf>
    <xf numFmtId="165" fontId="1" fillId="0" borderId="7" xfId="5" applyNumberFormat="1" applyBorder="1" applyAlignment="1">
      <alignment vertical="center" wrapText="1"/>
    </xf>
    <xf numFmtId="165" fontId="1" fillId="0" borderId="8" xfId="5" applyNumberFormat="1" applyBorder="1" applyAlignment="1">
      <alignment vertical="center" wrapText="1"/>
    </xf>
    <xf numFmtId="165" fontId="50" fillId="0" borderId="69" xfId="0" applyNumberFormat="1" applyFont="1" applyBorder="1" applyAlignment="1">
      <alignment horizontal="center" vertical="center" wrapText="1"/>
    </xf>
    <xf numFmtId="165" fontId="14" fillId="0" borderId="69" xfId="5" applyNumberFormat="1" applyFont="1" applyBorder="1" applyAlignment="1" applyProtection="1">
      <alignment horizontal="left" vertical="center" wrapText="1"/>
      <protection locked="0"/>
    </xf>
    <xf numFmtId="165" fontId="24" fillId="0" borderId="37" xfId="5" applyNumberFormat="1" applyFont="1" applyBorder="1" applyAlignment="1">
      <alignment horizontal="center" vertical="center" wrapText="1"/>
    </xf>
    <xf numFmtId="165" fontId="14" fillId="0" borderId="37" xfId="5" applyNumberFormat="1" applyFont="1" applyBorder="1" applyAlignment="1" applyProtection="1">
      <alignment horizontal="left" vertical="center" wrapText="1"/>
      <protection locked="0"/>
    </xf>
    <xf numFmtId="165" fontId="51" fillId="0" borderId="69" xfId="0" applyNumberFormat="1" applyFont="1" applyBorder="1" applyAlignment="1">
      <alignment vertical="center" wrapText="1"/>
    </xf>
    <xf numFmtId="165" fontId="51" fillId="0" borderId="30" xfId="0" applyNumberFormat="1" applyFont="1" applyBorder="1" applyAlignment="1">
      <alignment vertical="center" wrapText="1"/>
    </xf>
    <xf numFmtId="165" fontId="52" fillId="0" borderId="37" xfId="5" applyNumberFormat="1" applyFont="1" applyBorder="1" applyAlignment="1">
      <alignment vertical="center" wrapText="1"/>
    </xf>
    <xf numFmtId="165" fontId="52" fillId="0" borderId="6" xfId="5" applyNumberFormat="1" applyFont="1" applyBorder="1" applyAlignment="1">
      <alignment vertical="center" wrapText="1"/>
    </xf>
    <xf numFmtId="3" fontId="0" fillId="0" borderId="0" xfId="0" applyNumberFormat="1"/>
    <xf numFmtId="168" fontId="0" fillId="0" borderId="0" xfId="0" applyNumberFormat="1"/>
    <xf numFmtId="4" fontId="0" fillId="0" borderId="0" xfId="0" applyNumberFormat="1"/>
    <xf numFmtId="3" fontId="41" fillId="0" borderId="0" xfId="0" applyNumberFormat="1" applyFont="1"/>
    <xf numFmtId="0" fontId="5" fillId="0" borderId="49" xfId="7" applyFont="1" applyBorder="1" applyAlignment="1">
      <alignment horizontal="center" vertical="center" wrapText="1"/>
    </xf>
    <xf numFmtId="0" fontId="9" fillId="0" borderId="18" xfId="7" applyFont="1" applyBorder="1" applyAlignment="1">
      <alignment horizontal="center" vertical="center" wrapText="1"/>
    </xf>
    <xf numFmtId="165" fontId="9" fillId="0" borderId="18" xfId="7" applyNumberFormat="1" applyFont="1" applyBorder="1" applyAlignment="1">
      <alignment horizontal="right" vertical="center" wrapText="1" indent="1"/>
    </xf>
    <xf numFmtId="165" fontId="14" fillId="0" borderId="72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60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9" xfId="7" applyNumberFormat="1" applyFont="1" applyBorder="1" applyAlignment="1">
      <alignment horizontal="right" vertical="center" wrapText="1" indent="1"/>
    </xf>
    <xf numFmtId="165" fontId="14" fillId="0" borderId="68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68" xfId="7" applyNumberFormat="1" applyFont="1" applyBorder="1" applyAlignment="1" applyProtection="1">
      <alignment horizontal="right" vertical="center" wrapText="1"/>
      <protection locked="0"/>
    </xf>
    <xf numFmtId="165" fontId="10" fillId="0" borderId="49" xfId="7" applyNumberFormat="1" applyFont="1" applyBorder="1" applyAlignment="1">
      <alignment horizontal="right" vertical="center" wrapText="1" indent="1"/>
    </xf>
    <xf numFmtId="165" fontId="14" fillId="0" borderId="72" xfId="7" applyNumberFormat="1" applyFont="1" applyBorder="1" applyAlignment="1">
      <alignment horizontal="right" vertical="center" wrapText="1" indent="1"/>
    </xf>
    <xf numFmtId="165" fontId="14" fillId="0" borderId="4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60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6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4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72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9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9" xfId="7" applyNumberFormat="1" applyFont="1" applyBorder="1" applyAlignment="1" applyProtection="1">
      <alignment horizontal="right" vertical="center" wrapText="1" indent="1"/>
      <protection locked="0"/>
    </xf>
    <xf numFmtId="0" fontId="20" fillId="0" borderId="60" xfId="7" applyFont="1" applyBorder="1"/>
    <xf numFmtId="0" fontId="20" fillId="0" borderId="27" xfId="7" applyFont="1" applyBorder="1"/>
    <xf numFmtId="0" fontId="20" fillId="0" borderId="13" xfId="7" applyFont="1" applyBorder="1" applyAlignment="1">
      <alignment vertical="center"/>
    </xf>
    <xf numFmtId="165" fontId="14" fillId="0" borderId="9" xfId="7" applyNumberFormat="1" applyFont="1" applyBorder="1" applyAlignment="1">
      <alignment horizontal="right" vertical="center" wrapText="1" indent="1"/>
    </xf>
    <xf numFmtId="165" fontId="12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9" xfId="7" applyNumberFormat="1" applyFont="1" applyBorder="1" applyAlignment="1" applyProtection="1">
      <alignment horizontal="right" vertical="center" wrapText="1" indent="1"/>
      <protection locked="0"/>
    </xf>
    <xf numFmtId="0" fontId="20" fillId="0" borderId="21" xfId="7" applyFont="1" applyBorder="1"/>
    <xf numFmtId="165" fontId="9" fillId="0" borderId="43" xfId="7" applyNumberFormat="1" applyFont="1" applyBorder="1" applyAlignment="1">
      <alignment horizontal="right" vertical="center" wrapText="1" indent="1"/>
    </xf>
    <xf numFmtId="165" fontId="14" fillId="0" borderId="58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52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39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49" xfId="5" applyNumberFormat="1" applyFont="1" applyBorder="1" applyAlignment="1">
      <alignment horizontal="right" vertical="center" wrapText="1" indent="1"/>
    </xf>
    <xf numFmtId="165" fontId="18" fillId="0" borderId="49" xfId="5" quotePrefix="1" applyNumberFormat="1" applyFont="1" applyBorder="1" applyAlignment="1">
      <alignment horizontal="right" vertical="center" wrapText="1" indent="1"/>
    </xf>
    <xf numFmtId="165" fontId="9" fillId="0" borderId="24" xfId="7" applyNumberFormat="1" applyFont="1" applyBorder="1" applyAlignment="1">
      <alignment horizontal="right" vertical="center" wrapText="1" indent="1"/>
    </xf>
    <xf numFmtId="165" fontId="14" fillId="0" borderId="31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21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2" xfId="5" applyNumberFormat="1" applyFont="1" applyBorder="1" applyAlignment="1">
      <alignment horizontal="right" vertical="center" wrapText="1" indent="1"/>
    </xf>
    <xf numFmtId="165" fontId="14" fillId="0" borderId="20" xfId="5" applyNumberFormat="1" applyFont="1" applyBorder="1" applyAlignment="1" applyProtection="1">
      <alignment horizontal="left" vertical="center" wrapText="1"/>
      <protection locked="0"/>
    </xf>
    <xf numFmtId="165" fontId="9" fillId="0" borderId="17" xfId="5" applyNumberFormat="1" applyFont="1" applyBorder="1" applyAlignment="1">
      <alignment vertical="center" wrapText="1"/>
    </xf>
    <xf numFmtId="165" fontId="14" fillId="0" borderId="70" xfId="5" applyNumberFormat="1" applyFont="1" applyBorder="1" applyAlignment="1" applyProtection="1">
      <alignment vertical="center" wrapText="1"/>
      <protection locked="0"/>
    </xf>
    <xf numFmtId="165" fontId="5" fillId="0" borderId="51" xfId="5" applyNumberFormat="1" applyFont="1" applyBorder="1" applyAlignment="1">
      <alignment horizontal="center" vertical="center"/>
    </xf>
    <xf numFmtId="165" fontId="9" fillId="0" borderId="35" xfId="5" applyNumberFormat="1" applyFont="1" applyBorder="1" applyAlignment="1">
      <alignment vertical="center" wrapText="1"/>
    </xf>
    <xf numFmtId="165" fontId="14" fillId="0" borderId="37" xfId="5" applyNumberFormat="1" applyFont="1" applyBorder="1" applyAlignment="1" applyProtection="1">
      <alignment vertical="center" wrapText="1"/>
      <protection locked="0"/>
    </xf>
    <xf numFmtId="165" fontId="5" fillId="0" borderId="73" xfId="5" applyNumberFormat="1" applyFont="1" applyBorder="1" applyAlignment="1">
      <alignment horizontal="center" vertical="center" wrapText="1"/>
    </xf>
    <xf numFmtId="165" fontId="9" fillId="0" borderId="15" xfId="5" applyNumberFormat="1" applyFont="1" applyBorder="1" applyAlignment="1">
      <alignment horizontal="center" vertical="center" wrapText="1"/>
    </xf>
    <xf numFmtId="165" fontId="9" fillId="0" borderId="15" xfId="5" applyNumberFormat="1" applyFont="1" applyBorder="1" applyAlignment="1">
      <alignment vertical="center" wrapText="1"/>
    </xf>
    <xf numFmtId="165" fontId="14" fillId="0" borderId="19" xfId="5" applyNumberFormat="1" applyFont="1" applyBorder="1" applyAlignment="1" applyProtection="1">
      <alignment vertical="center" wrapText="1"/>
      <protection locked="0"/>
    </xf>
    <xf numFmtId="165" fontId="51" fillId="0" borderId="69" xfId="0" applyNumberFormat="1" applyFont="1" applyBorder="1" applyAlignment="1">
      <alignment horizontal="center" vertical="center" wrapText="1"/>
    </xf>
    <xf numFmtId="165" fontId="52" fillId="0" borderId="37" xfId="5" applyNumberFormat="1" applyFont="1" applyBorder="1" applyAlignment="1">
      <alignment horizontal="center" vertical="center" wrapText="1"/>
    </xf>
    <xf numFmtId="165" fontId="19" fillId="0" borderId="22" xfId="7" applyNumberFormat="1" applyFont="1" applyBorder="1" applyAlignment="1">
      <alignment horizontal="left" vertical="center"/>
    </xf>
    <xf numFmtId="165" fontId="6" fillId="0" borderId="0" xfId="7" applyNumberFormat="1" applyFont="1" applyAlignment="1">
      <alignment horizontal="center" vertical="center"/>
    </xf>
    <xf numFmtId="165" fontId="19" fillId="0" borderId="22" xfId="7" applyNumberFormat="1" applyFont="1" applyBorder="1" applyAlignment="1">
      <alignment horizontal="left"/>
    </xf>
    <xf numFmtId="0" fontId="23" fillId="0" borderId="0" xfId="7" applyFont="1" applyAlignment="1">
      <alignment horizontal="center"/>
    </xf>
    <xf numFmtId="165" fontId="24" fillId="0" borderId="67" xfId="5" applyNumberFormat="1" applyFont="1" applyBorder="1" applyAlignment="1">
      <alignment horizontal="center" vertical="center" wrapText="1"/>
    </xf>
    <xf numFmtId="165" fontId="24" fillId="0" borderId="71" xfId="5" applyNumberFormat="1" applyFont="1" applyBorder="1" applyAlignment="1">
      <alignment horizontal="center" vertical="center" wrapText="1"/>
    </xf>
    <xf numFmtId="165" fontId="24" fillId="0" borderId="69" xfId="5" applyNumberFormat="1" applyFont="1" applyBorder="1" applyAlignment="1">
      <alignment horizontal="center" vertical="center" wrapText="1"/>
    </xf>
    <xf numFmtId="165" fontId="24" fillId="0" borderId="51" xfId="5" applyNumberFormat="1" applyFont="1" applyBorder="1" applyAlignment="1">
      <alignment horizontal="center" vertical="center" wrapText="1"/>
    </xf>
    <xf numFmtId="165" fontId="6" fillId="0" borderId="0" xfId="5" applyNumberFormat="1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165" fontId="5" fillId="0" borderId="49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9" fillId="0" borderId="67" xfId="5" applyNumberFormat="1" applyFont="1" applyBorder="1" applyAlignment="1">
      <alignment horizontal="center" vertical="center" wrapText="1"/>
    </xf>
    <xf numFmtId="165" fontId="9" fillId="0" borderId="71" xfId="5" applyNumberFormat="1" applyFont="1" applyBorder="1" applyAlignment="1">
      <alignment horizontal="center" vertical="center" wrapText="1"/>
    </xf>
    <xf numFmtId="165" fontId="42" fillId="0" borderId="0" xfId="5" applyNumberFormat="1" applyFont="1" applyAlignment="1" applyProtection="1">
      <alignment horizontal="right" vertical="center" wrapText="1"/>
      <protection locked="0"/>
    </xf>
    <xf numFmtId="165" fontId="23" fillId="0" borderId="0" xfId="5" applyNumberFormat="1" applyFont="1" applyAlignment="1" applyProtection="1">
      <alignment horizontal="center" vertical="center" wrapText="1"/>
      <protection locked="0"/>
    </xf>
    <xf numFmtId="0" fontId="42" fillId="0" borderId="0" xfId="5" applyFont="1" applyAlignment="1" applyProtection="1">
      <alignment horizontal="right" vertical="center" wrapText="1"/>
      <protection locked="0"/>
    </xf>
    <xf numFmtId="168" fontId="47" fillId="0" borderId="43" xfId="5" applyNumberFormat="1" applyFont="1" applyBorder="1" applyAlignment="1" applyProtection="1">
      <alignment horizontal="left" vertical="center" wrapText="1"/>
      <protection locked="0"/>
    </xf>
    <xf numFmtId="0" fontId="23" fillId="0" borderId="0" xfId="5" applyFont="1" applyAlignment="1">
      <alignment horizontal="center" vertical="center"/>
    </xf>
    <xf numFmtId="0" fontId="23" fillId="0" borderId="0" xfId="5" applyFont="1" applyAlignment="1" applyProtection="1">
      <alignment horizontal="center" vertical="center"/>
      <protection locked="0"/>
    </xf>
    <xf numFmtId="165" fontId="38" fillId="0" borderId="0" xfId="5" applyNumberFormat="1" applyFont="1" applyAlignment="1" applyProtection="1">
      <alignment horizontal="left" vertical="center" wrapText="1"/>
      <protection locked="0"/>
    </xf>
    <xf numFmtId="165" fontId="1" fillId="0" borderId="0" xfId="5" applyNumberFormat="1" applyAlignment="1" applyProtection="1">
      <alignment horizontal="left" vertical="center" wrapText="1"/>
      <protection locked="0"/>
    </xf>
    <xf numFmtId="165" fontId="8" fillId="0" borderId="50" xfId="5" applyNumberFormat="1" applyFont="1" applyBorder="1" applyAlignment="1">
      <alignment horizontal="center" vertical="center"/>
    </xf>
    <xf numFmtId="165" fontId="8" fillId="0" borderId="38" xfId="5" applyNumberFormat="1" applyFont="1" applyBorder="1" applyAlignment="1">
      <alignment horizontal="center" vertical="center"/>
    </xf>
    <xf numFmtId="165" fontId="8" fillId="0" borderId="59" xfId="5" applyNumberFormat="1" applyFont="1" applyBorder="1" applyAlignment="1">
      <alignment horizontal="center" vertical="center"/>
    </xf>
    <xf numFmtId="165" fontId="25" fillId="0" borderId="50" xfId="5" applyNumberFormat="1" applyFont="1" applyBorder="1" applyAlignment="1">
      <alignment horizontal="center" vertical="center" wrapText="1"/>
    </xf>
    <xf numFmtId="165" fontId="25" fillId="0" borderId="43" xfId="5" applyNumberFormat="1" applyFont="1" applyBorder="1" applyAlignment="1">
      <alignment horizontal="center" vertical="center" wrapText="1"/>
    </xf>
    <xf numFmtId="0" fontId="1" fillId="0" borderId="44" xfId="5" applyBorder="1" applyAlignment="1">
      <alignment horizontal="center" vertical="center" wrapText="1"/>
    </xf>
    <xf numFmtId="165" fontId="8" fillId="0" borderId="67" xfId="5" applyNumberFormat="1" applyFont="1" applyBorder="1" applyAlignment="1">
      <alignment horizontal="center" vertical="center" wrapText="1"/>
    </xf>
    <xf numFmtId="165" fontId="8" fillId="0" borderId="40" xfId="5" applyNumberFormat="1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165" fontId="8" fillId="0" borderId="17" xfId="5" applyNumberFormat="1" applyFont="1" applyBorder="1" applyAlignment="1">
      <alignment horizontal="center" vertical="center" wrapText="1"/>
    </xf>
    <xf numFmtId="0" fontId="1" fillId="0" borderId="49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0" fontId="44" fillId="0" borderId="71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left" vertical="center" wrapText="1" indent="2"/>
    </xf>
    <xf numFmtId="165" fontId="5" fillId="0" borderId="15" xfId="0" applyNumberFormat="1" applyFont="1" applyBorder="1" applyAlignment="1">
      <alignment horizontal="left" vertical="center" wrapText="1" indent="2"/>
    </xf>
    <xf numFmtId="165" fontId="23" fillId="0" borderId="0" xfId="5" applyNumberFormat="1" applyFont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 wrapText="1"/>
    </xf>
    <xf numFmtId="165" fontId="5" fillId="0" borderId="71" xfId="0" applyNumberFormat="1" applyFont="1" applyBorder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/>
    </xf>
    <xf numFmtId="165" fontId="5" fillId="0" borderId="71" xfId="0" applyNumberFormat="1" applyFont="1" applyBorder="1" applyAlignment="1">
      <alignment horizontal="center" vertical="center"/>
    </xf>
    <xf numFmtId="165" fontId="5" fillId="0" borderId="57" xfId="0" applyNumberFormat="1" applyFont="1" applyBorder="1" applyAlignment="1">
      <alignment horizontal="center" vertical="center"/>
    </xf>
    <xf numFmtId="165" fontId="5" fillId="0" borderId="58" xfId="0" applyNumberFormat="1" applyFont="1" applyBorder="1" applyAlignment="1">
      <alignment horizontal="center" vertical="center"/>
    </xf>
    <xf numFmtId="165" fontId="5" fillId="0" borderId="45" xfId="0" applyNumberFormat="1" applyFont="1" applyBorder="1" applyAlignment="1">
      <alignment horizontal="center" vertical="center"/>
    </xf>
    <xf numFmtId="0" fontId="30" fillId="0" borderId="0" xfId="5" applyFont="1" applyAlignment="1">
      <alignment horizontal="center" wrapText="1"/>
    </xf>
    <xf numFmtId="0" fontId="12" fillId="0" borderId="43" xfId="5" applyFont="1" applyBorder="1" applyAlignment="1">
      <alignment horizontal="justify" vertical="center" wrapText="1"/>
    </xf>
    <xf numFmtId="0" fontId="23" fillId="0" borderId="0" xfId="8" applyFont="1" applyAlignment="1">
      <alignment horizontal="center" wrapText="1"/>
    </xf>
    <xf numFmtId="0" fontId="23" fillId="0" borderId="0" xfId="8" applyFont="1" applyAlignment="1">
      <alignment horizontal="center"/>
    </xf>
    <xf numFmtId="0" fontId="37" fillId="0" borderId="18" xfId="8" applyFont="1" applyBorder="1" applyAlignment="1">
      <alignment horizontal="left" vertical="center" indent="1"/>
    </xf>
    <xf numFmtId="0" fontId="37" fillId="0" borderId="49" xfId="8" applyFont="1" applyBorder="1" applyAlignment="1">
      <alignment horizontal="left" vertical="center" indent="1"/>
    </xf>
    <xf numFmtId="0" fontId="37" fillId="0" borderId="15" xfId="8" applyFont="1" applyBorder="1" applyAlignment="1">
      <alignment horizontal="left" vertical="center" indent="1"/>
    </xf>
    <xf numFmtId="165" fontId="5" fillId="0" borderId="67" xfId="5" applyNumberFormat="1" applyFont="1" applyBorder="1" applyAlignment="1">
      <alignment horizontal="center" vertical="center" wrapText="1"/>
    </xf>
    <xf numFmtId="165" fontId="5" fillId="0" borderId="71" xfId="5" applyNumberFormat="1" applyFont="1" applyBorder="1" applyAlignment="1">
      <alignment horizontal="center" vertical="center" wrapText="1"/>
    </xf>
    <xf numFmtId="165" fontId="5" fillId="0" borderId="67" xfId="5" applyNumberFormat="1" applyFont="1" applyBorder="1" applyAlignment="1">
      <alignment horizontal="center" vertical="center"/>
    </xf>
    <xf numFmtId="165" fontId="5" fillId="0" borderId="71" xfId="5" applyNumberFormat="1" applyFont="1" applyBorder="1" applyAlignment="1">
      <alignment horizontal="center" vertical="center"/>
    </xf>
    <xf numFmtId="0" fontId="23" fillId="0" borderId="0" xfId="8" applyFont="1" applyAlignment="1" applyProtection="1">
      <alignment horizontal="center" wrapText="1"/>
      <protection locked="0"/>
    </xf>
    <xf numFmtId="0" fontId="23" fillId="0" borderId="0" xfId="8" applyFont="1" applyAlignment="1" applyProtection="1">
      <alignment horizontal="center"/>
      <protection locked="0"/>
    </xf>
    <xf numFmtId="0" fontId="20" fillId="0" borderId="14" xfId="7" applyFont="1" applyBorder="1"/>
    <xf numFmtId="0" fontId="5" fillId="0" borderId="18" xfId="7" applyFont="1" applyBorder="1" applyAlignment="1">
      <alignment horizontal="center" vertical="center" wrapText="1"/>
    </xf>
    <xf numFmtId="0" fontId="9" fillId="0" borderId="46" xfId="7" applyFont="1" applyBorder="1" applyAlignment="1">
      <alignment horizontal="center" vertical="center" wrapText="1"/>
    </xf>
    <xf numFmtId="165" fontId="9" fillId="0" borderId="18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48" xfId="7" applyNumberFormat="1" applyFont="1" applyBorder="1" applyAlignment="1">
      <alignment horizontal="right" vertical="center" wrapText="1" indent="1"/>
    </xf>
    <xf numFmtId="165" fontId="14" fillId="0" borderId="47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18" xfId="7" applyNumberFormat="1" applyFont="1" applyBorder="1" applyAlignment="1">
      <alignment horizontal="right" vertical="center" wrapText="1" indent="1"/>
    </xf>
    <xf numFmtId="165" fontId="18" fillId="0" borderId="18" xfId="5" quotePrefix="1" applyNumberFormat="1" applyFont="1" applyBorder="1" applyAlignment="1" applyProtection="1">
      <alignment horizontal="right" vertical="center" wrapText="1" indent="1"/>
      <protection locked="0"/>
    </xf>
    <xf numFmtId="165" fontId="18" fillId="0" borderId="18" xfId="5" quotePrefix="1" applyNumberFormat="1" applyFont="1" applyBorder="1" applyAlignment="1">
      <alignment horizontal="right" vertical="center" wrapText="1" indent="1"/>
    </xf>
    <xf numFmtId="165" fontId="10" fillId="0" borderId="56" xfId="7" applyNumberFormat="1" applyFont="1" applyBorder="1" applyAlignment="1">
      <alignment horizontal="right" vertical="center" wrapText="1" indent="1"/>
    </xf>
    <xf numFmtId="165" fontId="18" fillId="0" borderId="5" xfId="5" quotePrefix="1" applyNumberFormat="1" applyFont="1" applyBorder="1" applyAlignment="1" applyProtection="1">
      <alignment horizontal="right" vertical="center" wrapText="1" indent="1"/>
      <protection locked="0"/>
    </xf>
  </cellXfs>
  <cellStyles count="11">
    <cellStyle name="Ezres" xfId="1" builtinId="3"/>
    <cellStyle name="Ezres 2" xfId="2"/>
    <cellStyle name="Ezres 3" xfId="3"/>
    <cellStyle name="Ezres 4" xfId="4"/>
    <cellStyle name="Hiperhivatkozás" xfId="9"/>
    <cellStyle name="Már látott hiperhivatkozás" xfId="10"/>
    <cellStyle name="Normál" xfId="0" builtinId="0"/>
    <cellStyle name="Normál 2" xfId="5"/>
    <cellStyle name="Normál 3" xfId="6"/>
    <cellStyle name="Normál_KVRENMUNKA" xfId="7"/>
    <cellStyle name="Normál_SEGEDLETEK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RV_ZARSZ_ONKRM\Tartalom\&#214;NKORM&#193;NYZAT\EXCEL\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>
        <row r="1">
          <cell r="A1">
            <v>2020</v>
          </cell>
        </row>
      </sheetData>
      <sheetData sheetId="1"/>
      <sheetData sheetId="2">
        <row r="5">
          <cell r="A5" t="str">
            <v>2020. évi előirányzat BEVÉTELEK</v>
          </cell>
        </row>
      </sheetData>
      <sheetData sheetId="3">
        <row r="8">
          <cell r="C8" t="str">
            <v>2020. évi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E5" t="str">
            <v>Forintban!</v>
          </cell>
        </row>
      </sheetData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6"/>
  <sheetViews>
    <sheetView view="pageBreakPreview" topLeftCell="A4" zoomScale="130" zoomScaleNormal="100" zoomScaleSheetLayoutView="130" workbookViewId="0">
      <selection activeCell="C111" sqref="C111"/>
    </sheetView>
  </sheetViews>
  <sheetFormatPr defaultColWidth="9.140625" defaultRowHeight="15.75"/>
  <cols>
    <col min="1" max="2" width="8.140625" style="44" customWidth="1"/>
    <col min="3" max="3" width="65.85546875" style="44" customWidth="1"/>
    <col min="4" max="4" width="16.5703125" style="100" customWidth="1"/>
    <col min="5" max="16384" width="9.140625" style="44"/>
  </cols>
  <sheetData>
    <row r="1" spans="1:4" ht="15.95" customHeight="1">
      <c r="A1" s="563" t="s">
        <v>2</v>
      </c>
      <c r="B1" s="563"/>
      <c r="C1" s="563"/>
      <c r="D1" s="563"/>
    </row>
    <row r="2" spans="1:4" ht="15.95" customHeight="1" thickBot="1">
      <c r="A2" s="562" t="s">
        <v>3</v>
      </c>
      <c r="B2" s="562"/>
      <c r="C2" s="562"/>
      <c r="D2" s="45" t="s">
        <v>722</v>
      </c>
    </row>
    <row r="3" spans="1:4" ht="38.1" customHeight="1" thickBot="1">
      <c r="A3" s="46" t="s">
        <v>4</v>
      </c>
      <c r="B3" s="160" t="s">
        <v>332</v>
      </c>
      <c r="C3" s="47" t="s">
        <v>5</v>
      </c>
      <c r="D3" s="48" t="s">
        <v>886</v>
      </c>
    </row>
    <row r="4" spans="1:4" s="52" customFormat="1" ht="12" customHeight="1" thickBot="1">
      <c r="A4" s="49">
        <v>1</v>
      </c>
      <c r="B4" s="49">
        <v>2</v>
      </c>
      <c r="C4" s="50">
        <v>2</v>
      </c>
      <c r="D4" s="51">
        <v>3</v>
      </c>
    </row>
    <row r="5" spans="1:4" s="55" customFormat="1" ht="12" customHeight="1" thickBot="1">
      <c r="A5" s="53" t="s">
        <v>7</v>
      </c>
      <c r="B5" s="271" t="s">
        <v>358</v>
      </c>
      <c r="C5" s="54" t="s">
        <v>8</v>
      </c>
      <c r="D5" s="34">
        <f>+D6+D7+D8+D9+D10+D11</f>
        <v>72370447</v>
      </c>
    </row>
    <row r="6" spans="1:4" s="55" customFormat="1" ht="12" customHeight="1">
      <c r="A6" s="56" t="s">
        <v>9</v>
      </c>
      <c r="B6" s="272" t="s">
        <v>359</v>
      </c>
      <c r="C6" s="57" t="s">
        <v>10</v>
      </c>
      <c r="D6" s="58">
        <f>'1.2.sz.mell.'!D6+'1.3.sz.mell.'!D6+'1.4.sz.mell.'!D6</f>
        <v>19862839</v>
      </c>
    </row>
    <row r="7" spans="1:4" s="55" customFormat="1" ht="12" customHeight="1">
      <c r="A7" s="59" t="s">
        <v>11</v>
      </c>
      <c r="B7" s="273" t="s">
        <v>360</v>
      </c>
      <c r="C7" s="60" t="s">
        <v>12</v>
      </c>
      <c r="D7" s="61">
        <f>'1.2.sz.mell.'!D7+'1.3.sz.mell.'!D7+'1.4.sz.mell.'!D7</f>
        <v>0</v>
      </c>
    </row>
    <row r="8" spans="1:4" s="55" customFormat="1" ht="12" customHeight="1">
      <c r="A8" s="59" t="s">
        <v>13</v>
      </c>
      <c r="B8" s="273" t="s">
        <v>361</v>
      </c>
      <c r="C8" s="60" t="s">
        <v>475</v>
      </c>
      <c r="D8" s="61">
        <f>'1.2.sz.mell.'!D8+'1.3.sz.mell.'!D8+'1.4.sz.mell.'!D8</f>
        <v>50707608</v>
      </c>
    </row>
    <row r="9" spans="1:4" s="55" customFormat="1" ht="12" customHeight="1">
      <c r="A9" s="59" t="s">
        <v>15</v>
      </c>
      <c r="B9" s="273" t="s">
        <v>362</v>
      </c>
      <c r="C9" s="60" t="s">
        <v>16</v>
      </c>
      <c r="D9" s="61">
        <f>'1.2.sz.mell.'!D9+'1.3.sz.mell.'!D9+'1.4.sz.mell.'!D9</f>
        <v>1800000</v>
      </c>
    </row>
    <row r="10" spans="1:4" s="55" customFormat="1" ht="12" customHeight="1">
      <c r="A10" s="59" t="s">
        <v>17</v>
      </c>
      <c r="B10" s="273" t="s">
        <v>363</v>
      </c>
      <c r="C10" s="60" t="s">
        <v>476</v>
      </c>
      <c r="D10" s="61">
        <f>'1.2.sz.mell.'!D10+'1.3.sz.mell.'!D10+'1.4.sz.mell.'!D10</f>
        <v>0</v>
      </c>
    </row>
    <row r="11" spans="1:4" s="55" customFormat="1" ht="12" customHeight="1" thickBot="1">
      <c r="A11" s="62" t="s">
        <v>19</v>
      </c>
      <c r="B11" s="274" t="s">
        <v>364</v>
      </c>
      <c r="C11" s="63" t="s">
        <v>477</v>
      </c>
      <c r="D11" s="61">
        <f>'1.2.sz.mell.'!D11+'1.3.sz.mell.'!D11+'1.4.sz.mell.'!D11</f>
        <v>0</v>
      </c>
    </row>
    <row r="12" spans="1:4" s="55" customFormat="1" ht="12" customHeight="1" thickBot="1">
      <c r="A12" s="53" t="s">
        <v>20</v>
      </c>
      <c r="B12" s="271"/>
      <c r="C12" s="64" t="s">
        <v>21</v>
      </c>
      <c r="D12" s="34">
        <f>+D13+D14+D15+D16+D17</f>
        <v>2070000</v>
      </c>
    </row>
    <row r="13" spans="1:4" s="55" customFormat="1" ht="12" customHeight="1">
      <c r="A13" s="56" t="s">
        <v>22</v>
      </c>
      <c r="B13" s="272" t="s">
        <v>365</v>
      </c>
      <c r="C13" s="57" t="s">
        <v>23</v>
      </c>
      <c r="D13" s="58">
        <f>'1.2.sz.mell.'!D13+'1.3.sz.mell.'!D13+'1.4.sz.mell.'!D13</f>
        <v>0</v>
      </c>
    </row>
    <row r="14" spans="1:4" s="55" customFormat="1" ht="12" customHeight="1">
      <c r="A14" s="59" t="s">
        <v>24</v>
      </c>
      <c r="B14" s="273" t="s">
        <v>366</v>
      </c>
      <c r="C14" s="60" t="s">
        <v>25</v>
      </c>
      <c r="D14" s="61">
        <f>'1.2.sz.mell.'!D14+'1.3.sz.mell.'!D14+'1.4.sz.mell.'!D14</f>
        <v>0</v>
      </c>
    </row>
    <row r="15" spans="1:4" s="55" customFormat="1" ht="12" customHeight="1">
      <c r="A15" s="59" t="s">
        <v>26</v>
      </c>
      <c r="B15" s="273" t="s">
        <v>367</v>
      </c>
      <c r="C15" s="60" t="s">
        <v>27</v>
      </c>
      <c r="D15" s="61">
        <f>'1.2.sz.mell.'!D15+'1.3.sz.mell.'!D15+'1.4.sz.mell.'!D15</f>
        <v>0</v>
      </c>
    </row>
    <row r="16" spans="1:4" s="55" customFormat="1" ht="12" customHeight="1">
      <c r="A16" s="59" t="s">
        <v>28</v>
      </c>
      <c r="B16" s="273" t="s">
        <v>368</v>
      </c>
      <c r="C16" s="60" t="s">
        <v>29</v>
      </c>
      <c r="D16" s="61">
        <f>'1.2.sz.mell.'!D16+'1.3.sz.mell.'!D16+'1.4.sz.mell.'!D16</f>
        <v>0</v>
      </c>
    </row>
    <row r="17" spans="1:4" s="55" customFormat="1" ht="12" customHeight="1">
      <c r="A17" s="59" t="s">
        <v>30</v>
      </c>
      <c r="B17" s="273" t="s">
        <v>369</v>
      </c>
      <c r="C17" s="60" t="s">
        <v>31</v>
      </c>
      <c r="D17" s="61">
        <f>'1.2.sz.mell.'!D17+'1.3.sz.mell.'!D17+'1.4.sz.mell.'!D17</f>
        <v>2070000</v>
      </c>
    </row>
    <row r="18" spans="1:4" s="55" customFormat="1" ht="12" customHeight="1" thickBot="1">
      <c r="A18" s="62" t="s">
        <v>850</v>
      </c>
      <c r="B18" s="273" t="s">
        <v>369</v>
      </c>
      <c r="C18" s="389" t="s">
        <v>851</v>
      </c>
      <c r="D18" s="65"/>
    </row>
    <row r="19" spans="1:4" s="55" customFormat="1" ht="12" customHeight="1" thickBot="1">
      <c r="A19" s="53" t="s">
        <v>32</v>
      </c>
      <c r="B19" s="271" t="s">
        <v>370</v>
      </c>
      <c r="C19" s="54" t="s">
        <v>33</v>
      </c>
      <c r="D19" s="34">
        <f>+D20+D21+D22+D23+D24</f>
        <v>3999990</v>
      </c>
    </row>
    <row r="20" spans="1:4" s="55" customFormat="1" ht="12" customHeight="1">
      <c r="A20" s="56" t="s">
        <v>34</v>
      </c>
      <c r="B20" s="272" t="s">
        <v>371</v>
      </c>
      <c r="C20" s="57" t="s">
        <v>35</v>
      </c>
      <c r="D20" s="58">
        <f>'1.2.sz.mell.'!D20+'1.3.sz.mell.'!D20+'1.4.sz.mell.'!D20</f>
        <v>0</v>
      </c>
    </row>
    <row r="21" spans="1:4" s="55" customFormat="1" ht="12" customHeight="1">
      <c r="A21" s="59" t="s">
        <v>36</v>
      </c>
      <c r="B21" s="273" t="s">
        <v>372</v>
      </c>
      <c r="C21" s="60" t="s">
        <v>37</v>
      </c>
      <c r="D21" s="61">
        <f>'1.2.sz.mell.'!D21+'1.3.sz.mell.'!D21+'1.4.sz.mell.'!D21</f>
        <v>0</v>
      </c>
    </row>
    <row r="22" spans="1:4" s="55" customFormat="1" ht="12" customHeight="1">
      <c r="A22" s="59" t="s">
        <v>38</v>
      </c>
      <c r="B22" s="273" t="s">
        <v>373</v>
      </c>
      <c r="C22" s="60" t="s">
        <v>39</v>
      </c>
      <c r="D22" s="61">
        <f>'1.2.sz.mell.'!D22+'1.3.sz.mell.'!D22+'1.4.sz.mell.'!D22</f>
        <v>0</v>
      </c>
    </row>
    <row r="23" spans="1:4" s="55" customFormat="1" ht="12" customHeight="1">
      <c r="A23" s="59" t="s">
        <v>40</v>
      </c>
      <c r="B23" s="273" t="s">
        <v>374</v>
      </c>
      <c r="C23" s="60" t="s">
        <v>41</v>
      </c>
      <c r="D23" s="61">
        <f>'1.2.sz.mell.'!D23+'1.3.sz.mell.'!D23+'1.4.sz.mell.'!D23</f>
        <v>0</v>
      </c>
    </row>
    <row r="24" spans="1:4" s="55" customFormat="1" ht="12" customHeight="1">
      <c r="A24" s="59" t="s">
        <v>42</v>
      </c>
      <c r="B24" s="273" t="s">
        <v>375</v>
      </c>
      <c r="C24" s="60" t="s">
        <v>43</v>
      </c>
      <c r="D24" s="61">
        <f>'1.2.sz.mell.'!D24+'1.3.sz.mell.'!D24+'1.4.sz.mell.'!D24</f>
        <v>3999990</v>
      </c>
    </row>
    <row r="25" spans="1:4" s="392" customFormat="1" ht="12" customHeight="1" thickBot="1">
      <c r="A25" s="59" t="s">
        <v>852</v>
      </c>
      <c r="B25" s="273" t="s">
        <v>375</v>
      </c>
      <c r="C25" s="390" t="s">
        <v>853</v>
      </c>
      <c r="D25" s="391"/>
    </row>
    <row r="26" spans="1:4" s="55" customFormat="1" ht="12" customHeight="1" thickBot="1">
      <c r="A26" s="53" t="s">
        <v>44</v>
      </c>
      <c r="B26" s="271" t="s">
        <v>376</v>
      </c>
      <c r="C26" s="54" t="s">
        <v>45</v>
      </c>
      <c r="D26" s="41">
        <f>SUM(D27:D33)</f>
        <v>5800000</v>
      </c>
    </row>
    <row r="27" spans="1:4" s="55" customFormat="1" ht="12" customHeight="1">
      <c r="A27" s="56" t="s">
        <v>430</v>
      </c>
      <c r="B27" s="272" t="s">
        <v>377</v>
      </c>
      <c r="C27" s="57" t="s">
        <v>481</v>
      </c>
      <c r="D27" s="66">
        <f>'1.2.sz.mell.'!D27+'1.3.sz.mell.'!D27+'1.4.sz.mell.'!D27</f>
        <v>0</v>
      </c>
    </row>
    <row r="28" spans="1:4" s="55" customFormat="1" ht="12" customHeight="1">
      <c r="A28" s="56" t="s">
        <v>431</v>
      </c>
      <c r="B28" s="272" t="s">
        <v>522</v>
      </c>
      <c r="C28" s="57" t="s">
        <v>521</v>
      </c>
      <c r="D28" s="66">
        <f>'1.2.sz.mell.'!D28+'1.3.sz.mell.'!D28+'1.4.sz.mell.'!D28</f>
        <v>0</v>
      </c>
    </row>
    <row r="29" spans="1:4" s="55" customFormat="1" ht="12" customHeight="1">
      <c r="A29" s="56" t="s">
        <v>432</v>
      </c>
      <c r="B29" s="273" t="s">
        <v>478</v>
      </c>
      <c r="C29" s="60" t="s">
        <v>482</v>
      </c>
      <c r="D29" s="66">
        <f>'1.2.sz.mell.'!D29+'1.3.sz.mell.'!D29+'1.4.sz.mell.'!D29</f>
        <v>3600000</v>
      </c>
    </row>
    <row r="30" spans="1:4" s="55" customFormat="1" ht="12" customHeight="1">
      <c r="A30" s="56" t="s">
        <v>433</v>
      </c>
      <c r="B30" s="273" t="s">
        <v>479</v>
      </c>
      <c r="C30" s="60" t="s">
        <v>483</v>
      </c>
      <c r="D30" s="61">
        <f>'1.2.sz.mell.'!D30+'1.3.sz.mell.'!D30+'1.4.sz.mell.'!D30</f>
        <v>0</v>
      </c>
    </row>
    <row r="31" spans="1:4" s="55" customFormat="1" ht="12" customHeight="1">
      <c r="A31" s="56" t="s">
        <v>434</v>
      </c>
      <c r="B31" s="273" t="s">
        <v>378</v>
      </c>
      <c r="C31" s="60" t="s">
        <v>484</v>
      </c>
      <c r="D31" s="61">
        <f>'1.2.sz.mell.'!D31+'1.3.sz.mell.'!D31+'1.4.sz.mell.'!D31</f>
        <v>1800000</v>
      </c>
    </row>
    <row r="32" spans="1:4" s="55" customFormat="1" ht="12" customHeight="1">
      <c r="A32" s="56" t="s">
        <v>435</v>
      </c>
      <c r="B32" s="274" t="s">
        <v>379</v>
      </c>
      <c r="C32" s="63" t="s">
        <v>485</v>
      </c>
      <c r="D32" s="61">
        <f>'1.2.sz.mell.'!D32+'1.3.sz.mell.'!D32+'1.4.sz.mell.'!D32</f>
        <v>200000</v>
      </c>
    </row>
    <row r="33" spans="1:4" s="55" customFormat="1" ht="12" customHeight="1" thickBot="1">
      <c r="A33" s="56" t="s">
        <v>523</v>
      </c>
      <c r="B33" s="274" t="s">
        <v>380</v>
      </c>
      <c r="C33" s="63" t="s">
        <v>480</v>
      </c>
      <c r="D33" s="65">
        <f>'1.2.sz.mell.'!D33+'1.3.sz.mell.'!D33+'1.4.sz.mell.'!D33</f>
        <v>200000</v>
      </c>
    </row>
    <row r="34" spans="1:4" s="55" customFormat="1" ht="12" customHeight="1" thickBot="1">
      <c r="A34" s="53" t="s">
        <v>46</v>
      </c>
      <c r="B34" s="271" t="s">
        <v>381</v>
      </c>
      <c r="C34" s="54" t="s">
        <v>47</v>
      </c>
      <c r="D34" s="34">
        <f>SUM(D35:D45)</f>
        <v>2819500</v>
      </c>
    </row>
    <row r="35" spans="1:4" s="55" customFormat="1" ht="12" customHeight="1">
      <c r="A35" s="56" t="s">
        <v>48</v>
      </c>
      <c r="B35" s="272" t="s">
        <v>382</v>
      </c>
      <c r="C35" s="57" t="s">
        <v>49</v>
      </c>
      <c r="D35" s="58">
        <f>'1.2.sz.mell.'!D35+'1.3.sz.mell.'!D35+'1.4.sz.mell.'!D35</f>
        <v>640000</v>
      </c>
    </row>
    <row r="36" spans="1:4" s="55" customFormat="1" ht="12" customHeight="1">
      <c r="A36" s="59" t="s">
        <v>50</v>
      </c>
      <c r="B36" s="273" t="s">
        <v>383</v>
      </c>
      <c r="C36" s="60" t="s">
        <v>51</v>
      </c>
      <c r="D36" s="61">
        <f>'1.2.sz.mell.'!D36+'1.3.sz.mell.'!D36+'1.4.sz.mell.'!D36</f>
        <v>1815000</v>
      </c>
    </row>
    <row r="37" spans="1:4" s="55" customFormat="1" ht="12" customHeight="1">
      <c r="A37" s="59" t="s">
        <v>52</v>
      </c>
      <c r="B37" s="273" t="s">
        <v>384</v>
      </c>
      <c r="C37" s="60" t="s">
        <v>53</v>
      </c>
      <c r="D37" s="61">
        <f>'1.2.sz.mell.'!D37+'1.3.sz.mell.'!D37+'1.4.sz.mell.'!D37</f>
        <v>0</v>
      </c>
    </row>
    <row r="38" spans="1:4" s="55" customFormat="1" ht="12" customHeight="1">
      <c r="A38" s="59" t="s">
        <v>54</v>
      </c>
      <c r="B38" s="273" t="s">
        <v>385</v>
      </c>
      <c r="C38" s="60" t="s">
        <v>55</v>
      </c>
      <c r="D38" s="61">
        <f>'1.2.sz.mell.'!D38+'1.3.sz.mell.'!D38+'1.4.sz.mell.'!D38</f>
        <v>0</v>
      </c>
    </row>
    <row r="39" spans="1:4" s="55" customFormat="1" ht="12" customHeight="1">
      <c r="A39" s="59" t="s">
        <v>56</v>
      </c>
      <c r="B39" s="273" t="s">
        <v>386</v>
      </c>
      <c r="C39" s="60" t="s">
        <v>57</v>
      </c>
      <c r="D39" s="61">
        <f>'1.2.sz.mell.'!D39+'1.3.sz.mell.'!D39+'1.4.sz.mell.'!D39</f>
        <v>0</v>
      </c>
    </row>
    <row r="40" spans="1:4" s="55" customFormat="1" ht="12" customHeight="1">
      <c r="A40" s="59" t="s">
        <v>58</v>
      </c>
      <c r="B40" s="273" t="s">
        <v>387</v>
      </c>
      <c r="C40" s="60" t="s">
        <v>59</v>
      </c>
      <c r="D40" s="61">
        <f>'1.2.sz.mell.'!D40+'1.3.sz.mell.'!D40+'1.4.sz.mell.'!D40</f>
        <v>354500</v>
      </c>
    </row>
    <row r="41" spans="1:4" s="55" customFormat="1" ht="12" customHeight="1">
      <c r="A41" s="59" t="s">
        <v>60</v>
      </c>
      <c r="B41" s="273" t="s">
        <v>388</v>
      </c>
      <c r="C41" s="60" t="s">
        <v>61</v>
      </c>
      <c r="D41" s="61">
        <f>'1.2.sz.mell.'!D41+'1.3.sz.mell.'!D41+'1.4.sz.mell.'!D41</f>
        <v>0</v>
      </c>
    </row>
    <row r="42" spans="1:4" s="55" customFormat="1" ht="12" customHeight="1">
      <c r="A42" s="59" t="s">
        <v>62</v>
      </c>
      <c r="B42" s="273" t="s">
        <v>389</v>
      </c>
      <c r="C42" s="60" t="s">
        <v>63</v>
      </c>
      <c r="D42" s="61">
        <f>'1.2.sz.mell.'!D42+'1.3.sz.mell.'!D42+'1.4.sz.mell.'!D42</f>
        <v>10000</v>
      </c>
    </row>
    <row r="43" spans="1:4" s="55" customFormat="1" ht="12" customHeight="1">
      <c r="A43" s="59" t="s">
        <v>64</v>
      </c>
      <c r="B43" s="273" t="s">
        <v>390</v>
      </c>
      <c r="C43" s="60" t="s">
        <v>65</v>
      </c>
      <c r="D43" s="61">
        <f>'1.2.sz.mell.'!D43+'1.3.sz.mell.'!D43+'1.4.sz.mell.'!D43</f>
        <v>0</v>
      </c>
    </row>
    <row r="44" spans="1:4" s="55" customFormat="1" ht="12" customHeight="1">
      <c r="A44" s="62" t="s">
        <v>66</v>
      </c>
      <c r="B44" s="273" t="s">
        <v>391</v>
      </c>
      <c r="C44" s="393" t="s">
        <v>854</v>
      </c>
      <c r="D44" s="68"/>
    </row>
    <row r="45" spans="1:4" s="55" customFormat="1" ht="12" customHeight="1" thickBot="1">
      <c r="A45" s="62" t="s">
        <v>855</v>
      </c>
      <c r="B45" s="273" t="s">
        <v>856</v>
      </c>
      <c r="C45" s="63" t="s">
        <v>67</v>
      </c>
      <c r="D45" s="61">
        <f>'1.2.sz.mell.'!D45+'1.3.sz.mell.'!D45+'1.4.sz.mell.'!D45</f>
        <v>0</v>
      </c>
    </row>
    <row r="46" spans="1:4" s="55" customFormat="1" ht="12" customHeight="1" thickBot="1">
      <c r="A46" s="53" t="s">
        <v>68</v>
      </c>
      <c r="B46" s="271" t="s">
        <v>392</v>
      </c>
      <c r="C46" s="54" t="s">
        <v>69</v>
      </c>
      <c r="D46" s="34">
        <f>SUM(D47:D51)</f>
        <v>0</v>
      </c>
    </row>
    <row r="47" spans="1:4" s="55" customFormat="1" ht="12" customHeight="1">
      <c r="A47" s="56" t="s">
        <v>70</v>
      </c>
      <c r="B47" s="272" t="s">
        <v>393</v>
      </c>
      <c r="C47" s="57" t="s">
        <v>71</v>
      </c>
      <c r="D47" s="69">
        <f>'1.2.sz.mell.'!D47+'1.3.sz.mell.'!D47+'1.4.sz.mell.'!D47</f>
        <v>0</v>
      </c>
    </row>
    <row r="48" spans="1:4" s="55" customFormat="1" ht="12" customHeight="1">
      <c r="A48" s="59" t="s">
        <v>72</v>
      </c>
      <c r="B48" s="273" t="s">
        <v>394</v>
      </c>
      <c r="C48" s="60" t="s">
        <v>73</v>
      </c>
      <c r="D48" s="67">
        <f>'1.2.sz.mell.'!D48+'1.3.sz.mell.'!D48+'1.4.sz.mell.'!D48</f>
        <v>0</v>
      </c>
    </row>
    <row r="49" spans="1:4" s="55" customFormat="1" ht="12" customHeight="1">
      <c r="A49" s="59" t="s">
        <v>74</v>
      </c>
      <c r="B49" s="273" t="s">
        <v>395</v>
      </c>
      <c r="C49" s="60" t="s">
        <v>75</v>
      </c>
      <c r="D49" s="67">
        <f>'1.2.sz.mell.'!D49+'1.3.sz.mell.'!D49+'1.4.sz.mell.'!D49</f>
        <v>0</v>
      </c>
    </row>
    <row r="50" spans="1:4" s="55" customFormat="1" ht="12" customHeight="1">
      <c r="A50" s="59" t="s">
        <v>76</v>
      </c>
      <c r="B50" s="273" t="s">
        <v>396</v>
      </c>
      <c r="C50" s="60" t="s">
        <v>77</v>
      </c>
      <c r="D50" s="67">
        <f>'1.2.sz.mell.'!D50+'1.3.sz.mell.'!D50+'1.4.sz.mell.'!D50</f>
        <v>0</v>
      </c>
    </row>
    <row r="51" spans="1:4" s="55" customFormat="1" ht="12" customHeight="1" thickBot="1">
      <c r="A51" s="62" t="s">
        <v>78</v>
      </c>
      <c r="B51" s="273" t="s">
        <v>397</v>
      </c>
      <c r="C51" s="63" t="s">
        <v>79</v>
      </c>
      <c r="D51" s="68">
        <f>'1.2.sz.mell.'!D51+'1.3.sz.mell.'!D51+'1.4.sz.mell.'!D51</f>
        <v>0</v>
      </c>
    </row>
    <row r="52" spans="1:4" s="55" customFormat="1" ht="12" customHeight="1" thickBot="1">
      <c r="A52" s="53" t="s">
        <v>80</v>
      </c>
      <c r="B52" s="271" t="s">
        <v>398</v>
      </c>
      <c r="C52" s="54" t="s">
        <v>81</v>
      </c>
      <c r="D52" s="34">
        <f>SUM(D53:D58)</f>
        <v>110000</v>
      </c>
    </row>
    <row r="53" spans="1:4" s="55" customFormat="1" ht="12" customHeight="1">
      <c r="A53" s="56" t="s">
        <v>490</v>
      </c>
      <c r="B53" s="272" t="s">
        <v>399</v>
      </c>
      <c r="C53" s="57" t="s">
        <v>487</v>
      </c>
      <c r="D53" s="58">
        <f>'1.2.sz.mell.'!D53+'1.3.sz.mell.'!D53+'1.4.sz.mell.'!D53</f>
        <v>0</v>
      </c>
    </row>
    <row r="54" spans="1:4" s="55" customFormat="1" ht="12" customHeight="1">
      <c r="A54" s="56" t="s">
        <v>491</v>
      </c>
      <c r="B54" s="273" t="s">
        <v>400</v>
      </c>
      <c r="C54" s="60" t="s">
        <v>488</v>
      </c>
      <c r="D54" s="58"/>
    </row>
    <row r="55" spans="1:4" s="55" customFormat="1" ht="13.5" customHeight="1">
      <c r="A55" s="56" t="s">
        <v>492</v>
      </c>
      <c r="B55" s="273" t="s">
        <v>401</v>
      </c>
      <c r="C55" s="60" t="s">
        <v>516</v>
      </c>
      <c r="D55" s="58"/>
    </row>
    <row r="56" spans="1:4" s="55" customFormat="1" ht="12" customHeight="1">
      <c r="A56" s="62" t="s">
        <v>493</v>
      </c>
      <c r="B56" s="274" t="s">
        <v>489</v>
      </c>
      <c r="C56" s="63" t="s">
        <v>495</v>
      </c>
      <c r="D56" s="65">
        <f>'1.2.sz.mell.'!D56+'1.3.sz.mell.'!D56+'1.4.sz.mell.'!D56</f>
        <v>0</v>
      </c>
    </row>
    <row r="57" spans="1:4" s="55" customFormat="1" ht="12" customHeight="1">
      <c r="A57" s="62" t="s">
        <v>494</v>
      </c>
      <c r="B57" s="274" t="s">
        <v>486</v>
      </c>
      <c r="C57" s="63" t="s">
        <v>496</v>
      </c>
      <c r="D57" s="65">
        <f>'1.2.sz.mell.'!D57+'1.3.sz.mell.'!D57+'1.4.sz.mell.'!D57</f>
        <v>110000</v>
      </c>
    </row>
    <row r="58" spans="1:4" s="55" customFormat="1" ht="12" customHeight="1" thickBot="1">
      <c r="A58" s="62" t="s">
        <v>857</v>
      </c>
      <c r="B58" s="274" t="s">
        <v>486</v>
      </c>
      <c r="C58" s="389" t="s">
        <v>858</v>
      </c>
      <c r="D58" s="65"/>
    </row>
    <row r="59" spans="1:4" s="55" customFormat="1" ht="12" customHeight="1" thickBot="1">
      <c r="A59" s="53" t="s">
        <v>86</v>
      </c>
      <c r="B59" s="271" t="s">
        <v>402</v>
      </c>
      <c r="C59" s="64" t="s">
        <v>87</v>
      </c>
      <c r="D59" s="34">
        <f>SUM(D60:D60)</f>
        <v>0</v>
      </c>
    </row>
    <row r="60" spans="1:4" s="55" customFormat="1" ht="12" customHeight="1">
      <c r="A60" s="56" t="s">
        <v>502</v>
      </c>
      <c r="B60" s="272" t="s">
        <v>403</v>
      </c>
      <c r="C60" s="57" t="s">
        <v>497</v>
      </c>
      <c r="D60" s="67">
        <f>'1.2.sz.mell.'!D60+'1.3.sz.mell.'!D60+'1.4.sz.mell.'!D60</f>
        <v>0</v>
      </c>
    </row>
    <row r="61" spans="1:4" s="55" customFormat="1" ht="12" customHeight="1">
      <c r="A61" s="56" t="s">
        <v>503</v>
      </c>
      <c r="B61" s="272" t="s">
        <v>404</v>
      </c>
      <c r="C61" s="60" t="s">
        <v>498</v>
      </c>
      <c r="D61" s="67"/>
    </row>
    <row r="62" spans="1:4" s="55" customFormat="1" ht="11.25" customHeight="1">
      <c r="A62" s="56" t="s">
        <v>504</v>
      </c>
      <c r="B62" s="272" t="s">
        <v>405</v>
      </c>
      <c r="C62" s="60" t="s">
        <v>517</v>
      </c>
      <c r="D62" s="67"/>
    </row>
    <row r="63" spans="1:4" s="55" customFormat="1" ht="12" customHeight="1">
      <c r="A63" s="56" t="s">
        <v>505</v>
      </c>
      <c r="B63" s="278" t="s">
        <v>500</v>
      </c>
      <c r="C63" s="63" t="s">
        <v>499</v>
      </c>
      <c r="D63" s="67">
        <f>'1.2.sz.mell.'!D63+'1.3.sz.mell.'!D63+'1.4.sz.mell.'!D63</f>
        <v>0</v>
      </c>
    </row>
    <row r="64" spans="1:4" s="55" customFormat="1" ht="12" customHeight="1">
      <c r="A64" s="56" t="s">
        <v>506</v>
      </c>
      <c r="B64" s="274" t="s">
        <v>507</v>
      </c>
      <c r="C64" s="63" t="s">
        <v>501</v>
      </c>
      <c r="D64" s="67">
        <f>'1.2.sz.mell.'!D64+'1.3.sz.mell.'!D64+'1.4.sz.mell.'!D64</f>
        <v>0</v>
      </c>
    </row>
    <row r="65" spans="1:4" s="55" customFormat="1" ht="12" customHeight="1" thickBot="1">
      <c r="A65" s="56" t="s">
        <v>859</v>
      </c>
      <c r="B65" s="274" t="s">
        <v>507</v>
      </c>
      <c r="C65" s="389" t="s">
        <v>860</v>
      </c>
      <c r="D65" s="67"/>
    </row>
    <row r="66" spans="1:4" s="55" customFormat="1" ht="12" customHeight="1" thickBot="1">
      <c r="A66" s="53" t="s">
        <v>88</v>
      </c>
      <c r="B66" s="271"/>
      <c r="C66" s="54" t="s">
        <v>89</v>
      </c>
      <c r="D66" s="41">
        <f>+D5+D12+D19+D26+D34+D46+D52+D59</f>
        <v>87169937</v>
      </c>
    </row>
    <row r="67" spans="1:4" s="55" customFormat="1" ht="12" customHeight="1" thickBot="1">
      <c r="A67" s="70" t="s">
        <v>90</v>
      </c>
      <c r="B67" s="271" t="s">
        <v>407</v>
      </c>
      <c r="C67" s="64" t="s">
        <v>91</v>
      </c>
      <c r="D67" s="34">
        <f>SUM(D68:D70)</f>
        <v>0</v>
      </c>
    </row>
    <row r="68" spans="1:4" s="55" customFormat="1" ht="12" customHeight="1">
      <c r="A68" s="56" t="s">
        <v>92</v>
      </c>
      <c r="B68" s="272" t="s">
        <v>408</v>
      </c>
      <c r="C68" s="57" t="s">
        <v>93</v>
      </c>
      <c r="D68" s="67">
        <f>'1.2.sz.mell.'!D68+'1.3.sz.mell.'!D68+'1.4.sz.mell.'!D68</f>
        <v>0</v>
      </c>
    </row>
    <row r="69" spans="1:4" s="55" customFormat="1" ht="12" customHeight="1">
      <c r="A69" s="59" t="s">
        <v>94</v>
      </c>
      <c r="B69" s="272" t="s">
        <v>409</v>
      </c>
      <c r="C69" s="60" t="s">
        <v>95</v>
      </c>
      <c r="D69" s="67">
        <f>'1.2.sz.mell.'!D69+'1.3.sz.mell.'!D69+'1.4.sz.mell.'!D69</f>
        <v>0</v>
      </c>
    </row>
    <row r="70" spans="1:4" s="55" customFormat="1" ht="12" customHeight="1" thickBot="1">
      <c r="A70" s="62" t="s">
        <v>96</v>
      </c>
      <c r="B70" s="272" t="s">
        <v>410</v>
      </c>
      <c r="C70" s="71" t="s">
        <v>97</v>
      </c>
      <c r="D70" s="67">
        <f>'1.2.sz.mell.'!D70+'1.3.sz.mell.'!D70+'1.4.sz.mell.'!D70</f>
        <v>0</v>
      </c>
    </row>
    <row r="71" spans="1:4" s="55" customFormat="1" ht="12" customHeight="1" thickBot="1">
      <c r="A71" s="70" t="s">
        <v>98</v>
      </c>
      <c r="B71" s="271" t="s">
        <v>411</v>
      </c>
      <c r="C71" s="64" t="s">
        <v>99</v>
      </c>
      <c r="D71" s="34">
        <f>SUM(D72:D75)</f>
        <v>0</v>
      </c>
    </row>
    <row r="72" spans="1:4" s="55" customFormat="1" ht="12" customHeight="1">
      <c r="A72" s="56" t="s">
        <v>100</v>
      </c>
      <c r="B72" s="272" t="s">
        <v>412</v>
      </c>
      <c r="C72" s="57" t="s">
        <v>101</v>
      </c>
      <c r="D72" s="67">
        <f>'1.2.sz.mell.'!D72+'1.3.sz.mell.'!D72+'1.4.sz.mell.'!D72</f>
        <v>0</v>
      </c>
    </row>
    <row r="73" spans="1:4" s="55" customFormat="1" ht="12" customHeight="1">
      <c r="A73" s="59" t="s">
        <v>102</v>
      </c>
      <c r="B73" s="272" t="s">
        <v>413</v>
      </c>
      <c r="C73" s="60" t="s">
        <v>103</v>
      </c>
      <c r="D73" s="67">
        <f>'1.2.sz.mell.'!D73+'1.3.sz.mell.'!D73+'1.4.sz.mell.'!D73</f>
        <v>0</v>
      </c>
    </row>
    <row r="74" spans="1:4" s="55" customFormat="1" ht="12" customHeight="1">
      <c r="A74" s="59" t="s">
        <v>104</v>
      </c>
      <c r="B74" s="272" t="s">
        <v>414</v>
      </c>
      <c r="C74" s="60" t="s">
        <v>105</v>
      </c>
      <c r="D74" s="67">
        <f>'1.2.sz.mell.'!D74+'1.3.sz.mell.'!D74+'1.4.sz.mell.'!D74</f>
        <v>0</v>
      </c>
    </row>
    <row r="75" spans="1:4" s="55" customFormat="1" ht="12" customHeight="1" thickBot="1">
      <c r="A75" s="62" t="s">
        <v>106</v>
      </c>
      <c r="B75" s="272" t="s">
        <v>415</v>
      </c>
      <c r="C75" s="63" t="s">
        <v>107</v>
      </c>
      <c r="D75" s="67">
        <f>'1.2.sz.mell.'!D75+'1.3.sz.mell.'!D75+'1.4.sz.mell.'!D75</f>
        <v>0</v>
      </c>
    </row>
    <row r="76" spans="1:4" s="55" customFormat="1" ht="12" customHeight="1" thickBot="1">
      <c r="A76" s="70" t="s">
        <v>108</v>
      </c>
      <c r="B76" s="271" t="s">
        <v>416</v>
      </c>
      <c r="C76" s="64" t="s">
        <v>109</v>
      </c>
      <c r="D76" s="34">
        <f>SUM(D77:D78)</f>
        <v>60432791</v>
      </c>
    </row>
    <row r="77" spans="1:4" s="55" customFormat="1" ht="12" customHeight="1">
      <c r="A77" s="56" t="s">
        <v>110</v>
      </c>
      <c r="B77" s="272" t="s">
        <v>417</v>
      </c>
      <c r="C77" s="57" t="s">
        <v>111</v>
      </c>
      <c r="D77" s="67">
        <f>'1.2.sz.mell.'!D77+'1.3.sz.mell.'!D77+'1.4.sz.mell.'!D77</f>
        <v>60432791</v>
      </c>
    </row>
    <row r="78" spans="1:4" s="55" customFormat="1" ht="12" customHeight="1" thickBot="1">
      <c r="A78" s="62" t="s">
        <v>112</v>
      </c>
      <c r="B78" s="272" t="s">
        <v>418</v>
      </c>
      <c r="C78" s="63" t="s">
        <v>113</v>
      </c>
      <c r="D78" s="67">
        <f>'1.2.sz.mell.'!D78+'1.3.sz.mell.'!D78+'1.4.sz.mell.'!D78</f>
        <v>0</v>
      </c>
    </row>
    <row r="79" spans="1:4" s="55" customFormat="1" ht="12" customHeight="1" thickBot="1">
      <c r="A79" s="70" t="s">
        <v>114</v>
      </c>
      <c r="B79" s="271"/>
      <c r="C79" s="64" t="s">
        <v>870</v>
      </c>
      <c r="D79" s="34">
        <f>SUM(D80:D83)</f>
        <v>0</v>
      </c>
    </row>
    <row r="80" spans="1:4" s="55" customFormat="1" ht="12" customHeight="1">
      <c r="A80" s="56" t="s">
        <v>509</v>
      </c>
      <c r="B80" s="272" t="s">
        <v>419</v>
      </c>
      <c r="C80" s="57" t="s">
        <v>116</v>
      </c>
      <c r="D80" s="67">
        <f>'1.2.sz.mell.'!D80+'1.3.sz.mell.'!D80+'1.4.sz.mell.'!D80</f>
        <v>0</v>
      </c>
    </row>
    <row r="81" spans="1:4" s="55" customFormat="1" ht="12" customHeight="1">
      <c r="A81" s="59" t="s">
        <v>510</v>
      </c>
      <c r="B81" s="273" t="s">
        <v>420</v>
      </c>
      <c r="C81" s="60" t="s">
        <v>117</v>
      </c>
      <c r="D81" s="67">
        <f>'1.2.sz.mell.'!D81+'1.3.sz.mell.'!D82+'1.4.sz.mell.'!D81</f>
        <v>0</v>
      </c>
    </row>
    <row r="82" spans="1:4" s="55" customFormat="1" ht="12" customHeight="1">
      <c r="A82" s="62" t="s">
        <v>511</v>
      </c>
      <c r="B82" s="274" t="s">
        <v>508</v>
      </c>
      <c r="C82" s="63" t="s">
        <v>692</v>
      </c>
      <c r="D82" s="67"/>
    </row>
    <row r="83" spans="1:4" s="55" customFormat="1" ht="12" customHeight="1" thickBot="1">
      <c r="A83" s="62" t="s">
        <v>868</v>
      </c>
      <c r="B83" s="274" t="s">
        <v>869</v>
      </c>
      <c r="C83" s="63" t="s">
        <v>867</v>
      </c>
      <c r="D83" s="67"/>
    </row>
    <row r="84" spans="1:4" s="55" customFormat="1" ht="12" customHeight="1" thickBot="1">
      <c r="A84" s="70" t="s">
        <v>118</v>
      </c>
      <c r="B84" s="271" t="s">
        <v>421</v>
      </c>
      <c r="C84" s="64" t="s">
        <v>119</v>
      </c>
      <c r="D84" s="34">
        <f>SUM(D85:D88)</f>
        <v>0</v>
      </c>
    </row>
    <row r="85" spans="1:4" s="55" customFormat="1" ht="12" customHeight="1">
      <c r="A85" s="72" t="s">
        <v>512</v>
      </c>
      <c r="B85" s="272" t="s">
        <v>422</v>
      </c>
      <c r="C85" s="57" t="s">
        <v>693</v>
      </c>
      <c r="D85" s="67">
        <f>'1.2.sz.mell.'!D85+'1.3.sz.mell.'!D85+'1.4.sz.mell.'!D85</f>
        <v>0</v>
      </c>
    </row>
    <row r="86" spans="1:4" s="55" customFormat="1" ht="12" customHeight="1">
      <c r="A86" s="73" t="s">
        <v>513</v>
      </c>
      <c r="B86" s="272" t="s">
        <v>423</v>
      </c>
      <c r="C86" s="60" t="s">
        <v>694</v>
      </c>
      <c r="D86" s="67">
        <f>'1.2.sz.mell.'!D86+'1.3.sz.mell.'!D86+'1.4.sz.mell.'!D86</f>
        <v>0</v>
      </c>
    </row>
    <row r="87" spans="1:4" s="55" customFormat="1" ht="12" customHeight="1">
      <c r="A87" s="73" t="s">
        <v>514</v>
      </c>
      <c r="B87" s="272" t="s">
        <v>424</v>
      </c>
      <c r="C87" s="60" t="s">
        <v>695</v>
      </c>
      <c r="D87" s="67">
        <f>'1.2.sz.mell.'!D87+'1.3.sz.mell.'!D87+'1.4.sz.mell.'!D87</f>
        <v>0</v>
      </c>
    </row>
    <row r="88" spans="1:4" s="55" customFormat="1" ht="12" customHeight="1" thickBot="1">
      <c r="A88" s="74" t="s">
        <v>515</v>
      </c>
      <c r="B88" s="272" t="s">
        <v>425</v>
      </c>
      <c r="C88" s="63" t="s">
        <v>696</v>
      </c>
      <c r="D88" s="67">
        <f>'1.2.sz.mell.'!D88+'1.3.sz.mell.'!D88+'1.4.sz.mell.'!D88</f>
        <v>0</v>
      </c>
    </row>
    <row r="89" spans="1:4" s="55" customFormat="1" ht="13.5" customHeight="1" thickBot="1">
      <c r="A89" s="70" t="s">
        <v>122</v>
      </c>
      <c r="B89" s="271" t="s">
        <v>426</v>
      </c>
      <c r="C89" s="64" t="s">
        <v>123</v>
      </c>
      <c r="D89" s="75"/>
    </row>
    <row r="90" spans="1:4" s="55" customFormat="1" ht="13.5" customHeight="1" thickBot="1">
      <c r="A90" s="378" t="s">
        <v>187</v>
      </c>
      <c r="B90" s="271"/>
      <c r="C90" s="64" t="s">
        <v>718</v>
      </c>
      <c r="D90" s="75"/>
    </row>
    <row r="91" spans="1:4" s="55" customFormat="1" ht="15.75" customHeight="1" thickBot="1">
      <c r="A91" s="378" t="s">
        <v>190</v>
      </c>
      <c r="B91" s="271" t="s">
        <v>406</v>
      </c>
      <c r="C91" s="76" t="s">
        <v>125</v>
      </c>
      <c r="D91" s="41">
        <f>+D67+D71+D76+D79+D84+D89</f>
        <v>60432791</v>
      </c>
    </row>
    <row r="92" spans="1:4" s="55" customFormat="1" ht="16.5" customHeight="1" thickBot="1">
      <c r="A92" s="378" t="s">
        <v>193</v>
      </c>
      <c r="B92" s="275"/>
      <c r="C92" s="77" t="s">
        <v>127</v>
      </c>
      <c r="D92" s="41">
        <f>+D66+D91</f>
        <v>147602728</v>
      </c>
    </row>
    <row r="93" spans="1:4" s="55" customFormat="1">
      <c r="A93" s="101"/>
      <c r="B93" s="78"/>
      <c r="C93" s="102"/>
      <c r="D93" s="103"/>
    </row>
    <row r="94" spans="1:4" ht="16.5" customHeight="1">
      <c r="A94" s="563" t="s">
        <v>128</v>
      </c>
      <c r="B94" s="563"/>
      <c r="C94" s="563"/>
      <c r="D94" s="563"/>
    </row>
    <row r="95" spans="1:4" ht="16.5" customHeight="1" thickBot="1">
      <c r="A95" s="564" t="s">
        <v>129</v>
      </c>
      <c r="B95" s="564"/>
      <c r="C95" s="564"/>
      <c r="D95" s="45" t="s">
        <v>722</v>
      </c>
    </row>
    <row r="96" spans="1:4" ht="38.1" customHeight="1" thickBot="1">
      <c r="A96" s="46" t="s">
        <v>4</v>
      </c>
      <c r="B96" s="160" t="s">
        <v>332</v>
      </c>
      <c r="C96" s="47" t="s">
        <v>130</v>
      </c>
      <c r="D96" s="48" t="s">
        <v>886</v>
      </c>
    </row>
    <row r="97" spans="1:4" s="52" customFormat="1" ht="12" customHeight="1" thickBot="1">
      <c r="A97" s="33">
        <v>1</v>
      </c>
      <c r="B97" s="33">
        <v>2</v>
      </c>
      <c r="C97" s="79">
        <v>2</v>
      </c>
      <c r="D97" s="80">
        <v>3</v>
      </c>
    </row>
    <row r="98" spans="1:4" ht="12" customHeight="1" thickBot="1">
      <c r="A98" s="81" t="s">
        <v>7</v>
      </c>
      <c r="B98" s="276"/>
      <c r="C98" s="82" t="s">
        <v>131</v>
      </c>
      <c r="D98" s="83">
        <f>SUM(D99:D103)</f>
        <v>98263818</v>
      </c>
    </row>
    <row r="99" spans="1:4" ht="12" customHeight="1" thickBot="1">
      <c r="A99" s="84" t="s">
        <v>9</v>
      </c>
      <c r="B99" s="277" t="s">
        <v>333</v>
      </c>
      <c r="C99" s="85" t="s">
        <v>132</v>
      </c>
      <c r="D99" s="86">
        <f>'1.2.sz.mell.'!D99+'1.3.sz.mell.'!D99+'1.4.sz.mell.'!D99</f>
        <v>20974952</v>
      </c>
    </row>
    <row r="100" spans="1:4" ht="12" customHeight="1" thickBot="1">
      <c r="A100" s="59" t="s">
        <v>11</v>
      </c>
      <c r="B100" s="273" t="s">
        <v>334</v>
      </c>
      <c r="C100" s="12" t="s">
        <v>133</v>
      </c>
      <c r="D100" s="86">
        <f>'1.2.sz.mell.'!D100+'1.3.sz.mell.'!D100+'1.4.sz.mell.'!D100</f>
        <v>3648014</v>
      </c>
    </row>
    <row r="101" spans="1:4" ht="12" customHeight="1">
      <c r="A101" s="59" t="s">
        <v>13</v>
      </c>
      <c r="B101" s="273" t="s">
        <v>335</v>
      </c>
      <c r="C101" s="12" t="s">
        <v>134</v>
      </c>
      <c r="D101" s="86">
        <f>'1.2.sz.mell.'!D101+'1.3.sz.mell.'!D101+'1.4.sz.mell.'!D101</f>
        <v>19266660</v>
      </c>
    </row>
    <row r="102" spans="1:4" ht="12" customHeight="1">
      <c r="A102" s="59" t="s">
        <v>15</v>
      </c>
      <c r="B102" s="273" t="s">
        <v>336</v>
      </c>
      <c r="C102" s="87" t="s">
        <v>135</v>
      </c>
      <c r="D102" s="65">
        <f>'1.2.sz.mell.'!D102+'1.3.sz.mell.'!D102+'1.4.sz.mell.'!D102</f>
        <v>7134506</v>
      </c>
    </row>
    <row r="103" spans="1:4" ht="12" customHeight="1" thickBot="1">
      <c r="A103" s="59" t="s">
        <v>136</v>
      </c>
      <c r="B103" s="280" t="s">
        <v>337</v>
      </c>
      <c r="C103" s="88" t="s">
        <v>137</v>
      </c>
      <c r="D103" s="65">
        <f>'1.2.sz.mell.'!D103+'1.3.sz.mell.'!D103+'1.4.sz.mell.'!D103</f>
        <v>47239686</v>
      </c>
    </row>
    <row r="104" spans="1:4" ht="12" customHeight="1" thickBot="1">
      <c r="A104" s="53" t="s">
        <v>20</v>
      </c>
      <c r="B104" s="271" t="s">
        <v>814</v>
      </c>
      <c r="C104" s="16" t="s">
        <v>697</v>
      </c>
      <c r="D104" s="34">
        <f>+D105+D107+D106</f>
        <v>2376352</v>
      </c>
    </row>
    <row r="105" spans="1:4" ht="12" customHeight="1">
      <c r="A105" s="56" t="s">
        <v>427</v>
      </c>
      <c r="B105" s="272" t="s">
        <v>814</v>
      </c>
      <c r="C105" s="14" t="s">
        <v>143</v>
      </c>
      <c r="D105" s="86">
        <f>'1.2.sz.mell.'!D105+'1.3.sz.mell.'!D105+'1.4.sz.mell.'!D105</f>
        <v>2376352</v>
      </c>
    </row>
    <row r="106" spans="1:4" ht="12" customHeight="1">
      <c r="A106" s="56" t="s">
        <v>428</v>
      </c>
      <c r="B106" s="278" t="s">
        <v>814</v>
      </c>
      <c r="C106" s="305" t="s">
        <v>519</v>
      </c>
      <c r="D106" s="61">
        <f>'1.2.sz.mell.'!D106+'1.3.sz.mell.'!D106+'1.4.sz.mell.'!D106</f>
        <v>0</v>
      </c>
    </row>
    <row r="107" spans="1:4" ht="12" customHeight="1" thickBot="1">
      <c r="A107" s="56" t="s">
        <v>429</v>
      </c>
      <c r="B107" s="274" t="s">
        <v>814</v>
      </c>
      <c r="C107" s="91" t="s">
        <v>518</v>
      </c>
      <c r="D107" s="65">
        <f>'1.2.sz.mell.'!D107+'1.3.sz.mell.'!D107+'1.4.sz.mell.'!D107</f>
        <v>0</v>
      </c>
    </row>
    <row r="108" spans="1:4" ht="12" customHeight="1" thickBot="1">
      <c r="A108" s="53" t="s">
        <v>32</v>
      </c>
      <c r="B108" s="271"/>
      <c r="C108" s="90" t="s">
        <v>700</v>
      </c>
      <c r="D108" s="34">
        <f>+D109+D111+D113</f>
        <v>44056576</v>
      </c>
    </row>
    <row r="109" spans="1:4" ht="12" customHeight="1">
      <c r="A109" s="56" t="s">
        <v>687</v>
      </c>
      <c r="B109" s="272" t="s">
        <v>338</v>
      </c>
      <c r="C109" s="12" t="s">
        <v>138</v>
      </c>
      <c r="D109" s="58">
        <f>'1.2.sz.mell.'!D109+'1.3.sz.mell.'!D109+'1.4.sz.mell.'!D109</f>
        <v>20924403</v>
      </c>
    </row>
    <row r="110" spans="1:4" ht="12" customHeight="1">
      <c r="A110" s="56" t="s">
        <v>688</v>
      </c>
      <c r="B110" s="281" t="s">
        <v>338</v>
      </c>
      <c r="C110" s="91" t="s">
        <v>139</v>
      </c>
      <c r="D110" s="58">
        <f>'1.2.sz.mell.'!D110+'1.3.sz.mell.'!D110+'1.4.sz.mell.'!D110</f>
        <v>0</v>
      </c>
    </row>
    <row r="111" spans="1:4" ht="12" customHeight="1">
      <c r="A111" s="56" t="s">
        <v>689</v>
      </c>
      <c r="B111" s="281" t="s">
        <v>339</v>
      </c>
      <c r="C111" s="91" t="s">
        <v>140</v>
      </c>
      <c r="D111" s="61">
        <f>'1.2.sz.mell.'!D111+'1.3.sz.mell.'!D111+'1.4.sz.mell.'!D111</f>
        <v>19757173</v>
      </c>
    </row>
    <row r="112" spans="1:4" ht="12" customHeight="1">
      <c r="A112" s="56" t="s">
        <v>698</v>
      </c>
      <c r="B112" s="281" t="s">
        <v>339</v>
      </c>
      <c r="C112" s="91" t="s">
        <v>141</v>
      </c>
      <c r="D112" s="37">
        <f>'1.2.sz.mell.'!D112+'1.3.sz.mell.'!D112+'1.4.sz.mell.'!D112</f>
        <v>0</v>
      </c>
    </row>
    <row r="113" spans="1:4" ht="12" customHeight="1" thickBot="1">
      <c r="A113" s="56" t="s">
        <v>699</v>
      </c>
      <c r="B113" s="278" t="s">
        <v>340</v>
      </c>
      <c r="C113" s="92" t="s">
        <v>142</v>
      </c>
      <c r="D113" s="37">
        <f>'1.2.sz.mell.'!D113+'1.3.sz.mell.'!D113+'1.4.sz.mell.'!D113</f>
        <v>3375000</v>
      </c>
    </row>
    <row r="114" spans="1:4" ht="12" customHeight="1" thickBot="1">
      <c r="A114" s="53" t="s">
        <v>144</v>
      </c>
      <c r="B114" s="271"/>
      <c r="C114" s="16" t="s">
        <v>145</v>
      </c>
      <c r="D114" s="34">
        <f>+D98+D108+D104</f>
        <v>144696746</v>
      </c>
    </row>
    <row r="115" spans="1:4" ht="12" customHeight="1" thickBot="1">
      <c r="A115" s="53" t="s">
        <v>46</v>
      </c>
      <c r="B115" s="271"/>
      <c r="C115" s="16" t="s">
        <v>146</v>
      </c>
      <c r="D115" s="34">
        <f>+D116+D117+D118</f>
        <v>0</v>
      </c>
    </row>
    <row r="116" spans="1:4" ht="12" customHeight="1">
      <c r="A116" s="56" t="s">
        <v>48</v>
      </c>
      <c r="B116" s="272" t="s">
        <v>342</v>
      </c>
      <c r="C116" s="14" t="s">
        <v>147</v>
      </c>
      <c r="D116" s="37">
        <f>'1.2.sz.mell.'!D116+'1.3.sz.mell.'!D116+'1.4.sz.mell.'!D116</f>
        <v>0</v>
      </c>
    </row>
    <row r="117" spans="1:4" ht="12" customHeight="1">
      <c r="A117" s="56" t="s">
        <v>50</v>
      </c>
      <c r="B117" s="272" t="s">
        <v>343</v>
      </c>
      <c r="C117" s="14" t="s">
        <v>148</v>
      </c>
      <c r="D117" s="37">
        <f>'1.2.sz.mell.'!D117+'1.3.sz.mell.'!D117+'1.4.sz.mell.'!D117</f>
        <v>0</v>
      </c>
    </row>
    <row r="118" spans="1:4" ht="12" customHeight="1" thickBot="1">
      <c r="A118" s="89" t="s">
        <v>52</v>
      </c>
      <c r="B118" s="278" t="s">
        <v>344</v>
      </c>
      <c r="C118" s="40" t="s">
        <v>149</v>
      </c>
      <c r="D118" s="37">
        <f>'1.2.sz.mell.'!D118+'1.3.sz.mell.'!D118+'1.4.sz.mell.'!D118</f>
        <v>0</v>
      </c>
    </row>
    <row r="119" spans="1:4" ht="12" customHeight="1" thickBot="1">
      <c r="A119" s="53" t="s">
        <v>68</v>
      </c>
      <c r="B119" s="271" t="s">
        <v>345</v>
      </c>
      <c r="C119" s="16" t="s">
        <v>150</v>
      </c>
      <c r="D119" s="34">
        <f>SUM(D120:D123)</f>
        <v>0</v>
      </c>
    </row>
    <row r="120" spans="1:4" ht="12" customHeight="1">
      <c r="A120" s="56" t="s">
        <v>436</v>
      </c>
      <c r="B120" s="272" t="s">
        <v>346</v>
      </c>
      <c r="C120" s="14" t="s">
        <v>701</v>
      </c>
      <c r="D120" s="37">
        <f>'1.2.sz.mell.'!D120+'1.3.sz.mell.'!D120+'1.4.sz.mell.'!D120</f>
        <v>0</v>
      </c>
    </row>
    <row r="121" spans="1:4" ht="12" customHeight="1">
      <c r="A121" s="56" t="s">
        <v>437</v>
      </c>
      <c r="B121" s="272" t="s">
        <v>347</v>
      </c>
      <c r="C121" s="14" t="s">
        <v>702</v>
      </c>
      <c r="D121" s="37">
        <f>'1.2.sz.mell.'!D121+'1.3.sz.mell.'!D121+'1.4.sz.mell.'!D121</f>
        <v>0</v>
      </c>
    </row>
    <row r="122" spans="1:4" ht="12" customHeight="1">
      <c r="A122" s="56" t="s">
        <v>438</v>
      </c>
      <c r="B122" s="272" t="s">
        <v>348</v>
      </c>
      <c r="C122" s="14" t="s">
        <v>703</v>
      </c>
      <c r="D122" s="37">
        <f>'1.2.sz.mell.'!D122+'1.3.sz.mell.'!D122+'1.4.sz.mell.'!D122</f>
        <v>0</v>
      </c>
    </row>
    <row r="123" spans="1:4" ht="12" customHeight="1" thickBot="1">
      <c r="A123" s="56" t="s">
        <v>439</v>
      </c>
      <c r="B123" s="272" t="s">
        <v>866</v>
      </c>
      <c r="C123" s="14" t="s">
        <v>705</v>
      </c>
      <c r="D123" s="37">
        <f>'1.2.sz.mell.'!D123+'1.3.sz.mell.'!D123+'1.4.sz.mell.'!D123</f>
        <v>0</v>
      </c>
    </row>
    <row r="124" spans="1:4" ht="12" customHeight="1" thickBot="1">
      <c r="A124" s="53" t="s">
        <v>151</v>
      </c>
      <c r="B124" s="271"/>
      <c r="C124" s="16" t="s">
        <v>152</v>
      </c>
      <c r="D124" s="41">
        <f>SUM(D125:D129)</f>
        <v>2905982</v>
      </c>
    </row>
    <row r="125" spans="1:4" ht="12" customHeight="1">
      <c r="A125" s="56" t="s">
        <v>82</v>
      </c>
      <c r="B125" s="272" t="s">
        <v>349</v>
      </c>
      <c r="C125" s="14" t="s">
        <v>153</v>
      </c>
      <c r="D125" s="37">
        <f>'1.2.sz.mell.'!D125+'1.3.sz.mell.'!D125+'1.4.sz.mell.'!D125</f>
        <v>0</v>
      </c>
    </row>
    <row r="126" spans="1:4" ht="12" customHeight="1">
      <c r="A126" s="56" t="s">
        <v>83</v>
      </c>
      <c r="B126" s="272" t="s">
        <v>350</v>
      </c>
      <c r="C126" s="14" t="s">
        <v>154</v>
      </c>
      <c r="D126" s="37">
        <f>'1.2.sz.mell.'!D126+'1.3.sz.mell.'!D126+'1.4.sz.mell.'!D126</f>
        <v>2905982</v>
      </c>
    </row>
    <row r="127" spans="1:4" ht="12" customHeight="1">
      <c r="A127" s="56" t="s">
        <v>84</v>
      </c>
      <c r="B127" s="272" t="s">
        <v>351</v>
      </c>
      <c r="C127" s="14" t="s">
        <v>708</v>
      </c>
      <c r="D127" s="37">
        <f>'1.2.sz.mell.'!D127+'1.3.sz.mell.'!D127+'1.4.sz.mell.'!D127</f>
        <v>0</v>
      </c>
    </row>
    <row r="128" spans="1:4" ht="12" customHeight="1">
      <c r="A128" s="56" t="s">
        <v>493</v>
      </c>
      <c r="B128" s="272" t="s">
        <v>352</v>
      </c>
      <c r="C128" s="14" t="s">
        <v>235</v>
      </c>
      <c r="D128" s="37">
        <f>'1.2.sz.mell.'!D128+'1.3.sz.mell.'!D128+'1.4.sz.mell.'!D128</f>
        <v>0</v>
      </c>
    </row>
    <row r="129" spans="1:9" ht="12" customHeight="1" thickBot="1">
      <c r="A129" s="56" t="s">
        <v>494</v>
      </c>
      <c r="B129" s="278" t="s">
        <v>724</v>
      </c>
      <c r="C129" s="40" t="s">
        <v>723</v>
      </c>
      <c r="D129" s="282">
        <f>'1.2.sz.mell.'!D129+'1.3.sz.mell.'!D129+'1.4.sz.mell.'!D129</f>
        <v>0</v>
      </c>
    </row>
    <row r="130" spans="1:9" ht="12" customHeight="1" thickBot="1">
      <c r="A130" s="53" t="s">
        <v>86</v>
      </c>
      <c r="B130" s="271" t="s">
        <v>353</v>
      </c>
      <c r="C130" s="16" t="s">
        <v>155</v>
      </c>
      <c r="D130" s="94">
        <f>+D131+D132+D134+D135</f>
        <v>0</v>
      </c>
    </row>
    <row r="131" spans="1:9" ht="12" customHeight="1">
      <c r="A131" s="56" t="s">
        <v>502</v>
      </c>
      <c r="B131" s="272" t="s">
        <v>354</v>
      </c>
      <c r="C131" s="14" t="s">
        <v>709</v>
      </c>
      <c r="D131" s="37">
        <f>'1.2.sz.mell.'!D131+'1.3.sz.mell.'!D131+'1.4.sz.mell.'!D131</f>
        <v>0</v>
      </c>
    </row>
    <row r="132" spans="1:9" ht="12" customHeight="1">
      <c r="A132" s="56" t="s">
        <v>503</v>
      </c>
      <c r="B132" s="272" t="s">
        <v>355</v>
      </c>
      <c r="C132" s="14" t="s">
        <v>710</v>
      </c>
      <c r="D132" s="37">
        <f>'1.2.sz.mell.'!D132+'1.3.sz.mell.'!D132+'1.4.sz.mell.'!D132</f>
        <v>0</v>
      </c>
    </row>
    <row r="133" spans="1:9" ht="12" customHeight="1">
      <c r="A133" s="56" t="s">
        <v>504</v>
      </c>
      <c r="B133" s="272" t="s">
        <v>356</v>
      </c>
      <c r="C133" s="14" t="s">
        <v>711</v>
      </c>
      <c r="D133" s="37">
        <f>'1.2.sz.mell.'!D133+'1.3.sz.mell.'!D133+'1.4.sz.mell.'!D133</f>
        <v>0</v>
      </c>
    </row>
    <row r="134" spans="1:9" ht="12" customHeight="1">
      <c r="A134" s="56" t="s">
        <v>505</v>
      </c>
      <c r="B134" s="272" t="s">
        <v>357</v>
      </c>
      <c r="C134" s="14" t="s">
        <v>712</v>
      </c>
      <c r="D134" s="37">
        <f>'1.2.sz.mell.'!D134+'1.3.sz.mell.'!D134+'1.4.sz.mell.'!D134</f>
        <v>0</v>
      </c>
    </row>
    <row r="135" spans="1:9" ht="12" customHeight="1" thickBot="1">
      <c r="A135" s="89" t="s">
        <v>506</v>
      </c>
      <c r="B135" s="272" t="s">
        <v>725</v>
      </c>
      <c r="C135" s="40" t="s">
        <v>713</v>
      </c>
      <c r="D135" s="93">
        <f>'1.2.sz.mell.'!D135+'1.3.sz.mell.'!D135+'1.4.sz.mell.'!D135</f>
        <v>0</v>
      </c>
    </row>
    <row r="136" spans="1:9" ht="12" customHeight="1" thickBot="1">
      <c r="A136" s="376" t="s">
        <v>545</v>
      </c>
      <c r="B136" s="377" t="s">
        <v>719</v>
      </c>
      <c r="C136" s="16" t="s">
        <v>714</v>
      </c>
      <c r="D136" s="354"/>
    </row>
    <row r="137" spans="1:9" ht="12" customHeight="1" thickBot="1">
      <c r="A137" s="376" t="s">
        <v>548</v>
      </c>
      <c r="B137" s="377" t="s">
        <v>720</v>
      </c>
      <c r="C137" s="16" t="s">
        <v>715</v>
      </c>
      <c r="D137" s="354"/>
    </row>
    <row r="138" spans="1:9" ht="15" customHeight="1" thickBot="1">
      <c r="A138" s="53" t="s">
        <v>176</v>
      </c>
      <c r="B138" s="271" t="s">
        <v>721</v>
      </c>
      <c r="C138" s="16" t="s">
        <v>717</v>
      </c>
      <c r="D138" s="95">
        <f>+D115+D119+D124+D130</f>
        <v>2905982</v>
      </c>
      <c r="F138" s="96"/>
      <c r="G138" s="97"/>
      <c r="H138" s="97"/>
      <c r="I138" s="97"/>
    </row>
    <row r="139" spans="1:9" s="55" customFormat="1" ht="12.95" customHeight="1" thickBot="1">
      <c r="A139" s="98" t="s">
        <v>177</v>
      </c>
      <c r="B139" s="279"/>
      <c r="C139" s="99" t="s">
        <v>716</v>
      </c>
      <c r="D139" s="95">
        <f>+D114+D138</f>
        <v>147602728</v>
      </c>
    </row>
    <row r="140" spans="1:9" ht="7.5" customHeight="1"/>
    <row r="141" spans="1:9">
      <c r="A141" s="565" t="s">
        <v>159</v>
      </c>
      <c r="B141" s="565"/>
      <c r="C141" s="565"/>
      <c r="D141" s="565"/>
    </row>
    <row r="142" spans="1:9" ht="15" customHeight="1" thickBot="1">
      <c r="A142" s="562" t="s">
        <v>160</v>
      </c>
      <c r="B142" s="562"/>
      <c r="C142" s="562"/>
      <c r="D142" s="45" t="s">
        <v>722</v>
      </c>
    </row>
    <row r="143" spans="1:9" ht="24.75" customHeight="1" thickBot="1">
      <c r="A143" s="53">
        <v>1</v>
      </c>
      <c r="B143" s="271"/>
      <c r="C143" s="90" t="s">
        <v>161</v>
      </c>
      <c r="D143" s="34">
        <f>+D66-D114</f>
        <v>-57526809</v>
      </c>
    </row>
    <row r="144" spans="1:9" ht="27.75" customHeight="1" thickBot="1">
      <c r="A144" s="53" t="s">
        <v>20</v>
      </c>
      <c r="B144" s="271"/>
      <c r="C144" s="90" t="s">
        <v>162</v>
      </c>
      <c r="D144" s="34">
        <f>+D91-D138</f>
        <v>57526809</v>
      </c>
    </row>
    <row r="146" spans="4:4">
      <c r="D146" s="270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1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94" fitToHeight="2" orientation="portrait" r:id="rId1"/>
  <headerFooter alignWithMargins="0">
    <oddHeader xml:space="preserve">&amp;C&amp;"Times New Roman CE,Félkövér"&amp;12KÖZSÉGI ÖNKORMÁNYZAT VÁRALJA
 2020. ÉVI KÖLTSÉGVETÉSÉNEK ÖSSZEVONT MÉRLEGE&amp;R&amp;"Times New Roman CE,Félkövér dőlt" 1.1. melléklet
</oddHeader>
  </headerFooter>
  <rowBreaks count="2" manualBreakCount="2">
    <brk id="66" max="3" man="1"/>
    <brk id="9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3"/>
  <sheetViews>
    <sheetView tabSelected="1" view="pageLayout" zoomScaleNormal="100" zoomScaleSheetLayoutView="145" workbookViewId="0">
      <selection activeCell="A2" sqref="A2:E2"/>
    </sheetView>
  </sheetViews>
  <sheetFormatPr defaultColWidth="9.140625" defaultRowHeight="12.75"/>
  <cols>
    <col min="1" max="1" width="33.140625" style="201" customWidth="1"/>
    <col min="2" max="2" width="24" style="201" customWidth="1"/>
    <col min="3" max="5" width="19.7109375" style="201" customWidth="1"/>
    <col min="6" max="6" width="9.140625" style="201"/>
    <col min="7" max="7" width="15.5703125" style="386" bestFit="1" customWidth="1"/>
    <col min="8" max="16384" width="9.140625" style="201"/>
  </cols>
  <sheetData>
    <row r="1" spans="1:6" customFormat="1" ht="15.75">
      <c r="A1" s="583" t="s">
        <v>887</v>
      </c>
      <c r="B1" s="583"/>
      <c r="C1" s="583"/>
      <c r="D1" s="583"/>
      <c r="E1" s="583"/>
      <c r="F1" s="425"/>
    </row>
    <row r="2" spans="1:6" customFormat="1" ht="15.75">
      <c r="A2" s="584" t="s">
        <v>888</v>
      </c>
      <c r="B2" s="583"/>
      <c r="C2" s="583"/>
      <c r="D2" s="583"/>
      <c r="E2" s="583"/>
      <c r="F2" s="425"/>
    </row>
    <row r="3" spans="1:6" customFormat="1" ht="15">
      <c r="A3" s="585" t="s">
        <v>889</v>
      </c>
      <c r="B3" s="585"/>
      <c r="C3" s="586"/>
      <c r="D3" s="586"/>
      <c r="E3" s="586"/>
      <c r="F3" s="425"/>
    </row>
    <row r="4" spans="1:6" customFormat="1" ht="15.75" thickBot="1">
      <c r="A4" s="426"/>
      <c r="B4" s="426"/>
      <c r="C4" s="426"/>
      <c r="D4" s="426"/>
      <c r="E4" s="427">
        <f>$E$3</f>
        <v>0</v>
      </c>
      <c r="F4" s="425"/>
    </row>
    <row r="5" spans="1:6" customFormat="1" ht="15.75" thickBot="1">
      <c r="A5" s="587" t="s">
        <v>271</v>
      </c>
      <c r="B5" s="590" t="s">
        <v>890</v>
      </c>
      <c r="C5" s="591"/>
      <c r="D5" s="591"/>
      <c r="E5" s="592"/>
      <c r="F5" s="425"/>
    </row>
    <row r="6" spans="1:6" customFormat="1" ht="15.75" thickBot="1">
      <c r="A6" s="588"/>
      <c r="B6" s="593" t="s">
        <v>891</v>
      </c>
      <c r="C6" s="596" t="s">
        <v>892</v>
      </c>
      <c r="D6" s="597"/>
      <c r="E6" s="598"/>
      <c r="F6" s="425"/>
    </row>
    <row r="7" spans="1:6" customFormat="1" ht="15">
      <c r="A7" s="588"/>
      <c r="B7" s="594"/>
      <c r="C7" s="593" t="str">
        <f>CONCATENATE([1]TARTALOMJEGYZÉK!$A$1,". előtti tervezett forrás, kiadás")</f>
        <v>2020. előtti tervezett forrás, kiadás</v>
      </c>
      <c r="D7" s="593" t="str">
        <f>CONCATENATE([1]TARTALOMJEGYZÉK!$A$1,". évi eredeti előirányzat")</f>
        <v>2020. évi eredeti előirányzat</v>
      </c>
      <c r="E7" s="593" t="str">
        <f>CONCATENATE([1]TARTALOMJEGYZÉK!$A$1,". év utáni tervezett forrás, kiadás")</f>
        <v>2020. év utáni tervezett forrás, kiadás</v>
      </c>
      <c r="F7" s="425"/>
    </row>
    <row r="8" spans="1:6" customFormat="1" ht="15.75" thickBot="1">
      <c r="A8" s="589"/>
      <c r="B8" s="595"/>
      <c r="C8" s="599"/>
      <c r="D8" s="599"/>
      <c r="E8" s="595"/>
      <c r="F8" s="425"/>
    </row>
    <row r="9" spans="1:6" customFormat="1" ht="15.75" thickBot="1">
      <c r="A9" s="428" t="s">
        <v>875</v>
      </c>
      <c r="B9" s="429" t="s">
        <v>893</v>
      </c>
      <c r="C9" s="430" t="s">
        <v>877</v>
      </c>
      <c r="D9" s="205" t="s">
        <v>878</v>
      </c>
      <c r="E9" s="399" t="s">
        <v>879</v>
      </c>
      <c r="F9" s="425"/>
    </row>
    <row r="10" spans="1:6" customFormat="1" ht="15">
      <c r="A10" s="431" t="s">
        <v>272</v>
      </c>
      <c r="B10" s="432">
        <f>C10+D10+E10</f>
        <v>0</v>
      </c>
      <c r="C10" s="433"/>
      <c r="D10" s="433"/>
      <c r="E10" s="434"/>
      <c r="F10" s="425"/>
    </row>
    <row r="11" spans="1:6" customFormat="1" ht="15">
      <c r="A11" s="435" t="s">
        <v>273</v>
      </c>
      <c r="B11" s="436">
        <f t="shared" ref="B11:B21" si="0">C11+D11+E11</f>
        <v>0</v>
      </c>
      <c r="C11" s="437"/>
      <c r="D11" s="437"/>
      <c r="E11" s="437"/>
      <c r="F11" s="425"/>
    </row>
    <row r="12" spans="1:6" customFormat="1" ht="15">
      <c r="A12" s="438" t="s">
        <v>274</v>
      </c>
      <c r="B12" s="439">
        <f t="shared" si="0"/>
        <v>0</v>
      </c>
      <c r="C12" s="440"/>
      <c r="D12" s="440"/>
      <c r="E12" s="440"/>
      <c r="F12" s="425"/>
    </row>
    <row r="13" spans="1:6" customFormat="1" ht="15">
      <c r="A13" s="438" t="s">
        <v>275</v>
      </c>
      <c r="B13" s="439">
        <f t="shared" si="0"/>
        <v>0</v>
      </c>
      <c r="C13" s="440"/>
      <c r="D13" s="440"/>
      <c r="E13" s="440"/>
      <c r="F13" s="425"/>
    </row>
    <row r="14" spans="1:6" customFormat="1" ht="15">
      <c r="A14" s="438" t="s">
        <v>276</v>
      </c>
      <c r="B14" s="439">
        <f t="shared" si="0"/>
        <v>0</v>
      </c>
      <c r="C14" s="440"/>
      <c r="D14" s="440"/>
      <c r="E14" s="440"/>
      <c r="F14" s="425"/>
    </row>
    <row r="15" spans="1:6" customFormat="1" ht="15.75" thickBot="1">
      <c r="A15" s="438" t="s">
        <v>277</v>
      </c>
      <c r="B15" s="439">
        <f t="shared" si="0"/>
        <v>0</v>
      </c>
      <c r="C15" s="440"/>
      <c r="D15" s="440"/>
      <c r="E15" s="440"/>
      <c r="F15" s="425"/>
    </row>
    <row r="16" spans="1:6" customFormat="1" ht="15.75" thickBot="1">
      <c r="A16" s="441" t="s">
        <v>278</v>
      </c>
      <c r="B16" s="442">
        <f>B10+SUM(B12:B15)</f>
        <v>0</v>
      </c>
      <c r="C16" s="442">
        <f>C10+SUM(C12:C15)</f>
        <v>0</v>
      </c>
      <c r="D16" s="442">
        <f>D10+SUM(D12:D15)</f>
        <v>0</v>
      </c>
      <c r="E16" s="443">
        <f>E10+SUM(E12:E15)</f>
        <v>0</v>
      </c>
      <c r="F16" s="425"/>
    </row>
    <row r="17" spans="1:6" customFormat="1" ht="15">
      <c r="A17" s="444" t="s">
        <v>279</v>
      </c>
      <c r="B17" s="432">
        <f t="shared" si="0"/>
        <v>0</v>
      </c>
      <c r="C17" s="433"/>
      <c r="D17" s="433"/>
      <c r="E17" s="434"/>
      <c r="F17" s="425"/>
    </row>
    <row r="18" spans="1:6" customFormat="1" ht="15">
      <c r="A18" s="445" t="s">
        <v>280</v>
      </c>
      <c r="B18" s="439">
        <f t="shared" si="0"/>
        <v>0</v>
      </c>
      <c r="C18" s="440"/>
      <c r="D18" s="440"/>
      <c r="E18" s="440"/>
      <c r="F18" s="425"/>
    </row>
    <row r="19" spans="1:6" customFormat="1" ht="15">
      <c r="A19" s="445" t="s">
        <v>281</v>
      </c>
      <c r="B19" s="439">
        <f t="shared" si="0"/>
        <v>0</v>
      </c>
      <c r="C19" s="440"/>
      <c r="D19" s="440"/>
      <c r="E19" s="440"/>
      <c r="F19" s="425"/>
    </row>
    <row r="20" spans="1:6" customFormat="1" ht="15">
      <c r="A20" s="445" t="s">
        <v>282</v>
      </c>
      <c r="B20" s="439">
        <f t="shared" si="0"/>
        <v>0</v>
      </c>
      <c r="C20" s="440"/>
      <c r="D20" s="440"/>
      <c r="E20" s="440"/>
      <c r="F20" s="425"/>
    </row>
    <row r="21" spans="1:6" customFormat="1" ht="15.75" thickBot="1">
      <c r="A21" s="446"/>
      <c r="B21" s="447">
        <f t="shared" si="0"/>
        <v>0</v>
      </c>
      <c r="C21" s="448"/>
      <c r="D21" s="448"/>
      <c r="E21" s="449"/>
      <c r="F21" s="425"/>
    </row>
    <row r="22" spans="1:6" customFormat="1" ht="15.75" thickBot="1">
      <c r="A22" s="450" t="s">
        <v>461</v>
      </c>
      <c r="B22" s="442">
        <f>SUM(B17:B21)</f>
        <v>0</v>
      </c>
      <c r="C22" s="442">
        <f>SUM(C17:C21)</f>
        <v>0</v>
      </c>
      <c r="D22" s="442">
        <f>SUM(D17:D21)</f>
        <v>0</v>
      </c>
      <c r="E22" s="443">
        <f>SUM(E17:E21)</f>
        <v>0</v>
      </c>
      <c r="F22" s="425"/>
    </row>
    <row r="23" spans="1:6" customFormat="1" ht="15">
      <c r="A23" s="582" t="s">
        <v>894</v>
      </c>
      <c r="B23" s="582"/>
      <c r="C23" s="582"/>
      <c r="D23" s="582"/>
      <c r="E23" s="582"/>
      <c r="F23" s="425"/>
    </row>
  </sheetData>
  <mergeCells count="12">
    <mergeCell ref="A23:E23"/>
    <mergeCell ref="A1:E1"/>
    <mergeCell ref="A2:E2"/>
    <mergeCell ref="A3:B3"/>
    <mergeCell ref="C3:E3"/>
    <mergeCell ref="A5:A8"/>
    <mergeCell ref="B5:E5"/>
    <mergeCell ref="B6:B8"/>
    <mergeCell ref="C6:E6"/>
    <mergeCell ref="C7:C8"/>
    <mergeCell ref="D7:D8"/>
    <mergeCell ref="E7:E8"/>
  </mergeCells>
  <phoneticPr fontId="31" type="noConversion"/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&amp;R&amp;"Times New Roman CE,Félkövér dőlt" 7. melléklet 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5"/>
  <sheetViews>
    <sheetView view="pageLayout" zoomScaleNormal="100" workbookViewId="0">
      <selection activeCell="C20" sqref="C20:C21"/>
    </sheetView>
  </sheetViews>
  <sheetFormatPr defaultColWidth="9.140625" defaultRowHeight="12.75"/>
  <cols>
    <col min="1" max="1" width="5.85546875" style="106" customWidth="1"/>
    <col min="2" max="2" width="42.5703125" style="32" customWidth="1"/>
    <col min="3" max="8" width="11" style="32" customWidth="1"/>
    <col min="9" max="9" width="11.85546875" style="32" customWidth="1"/>
    <col min="10" max="10" width="9.140625" style="32"/>
    <col min="11" max="11" width="0" style="32" hidden="1" customWidth="1"/>
    <col min="12" max="16384" width="9.140625" style="32"/>
  </cols>
  <sheetData>
    <row r="1" spans="1:10" ht="27.75" customHeight="1">
      <c r="A1" s="602" t="s">
        <v>283</v>
      </c>
      <c r="B1" s="602"/>
      <c r="C1" s="602"/>
      <c r="D1" s="602"/>
      <c r="E1" s="602"/>
      <c r="F1" s="602"/>
      <c r="G1" s="602"/>
      <c r="H1" s="602"/>
      <c r="I1" s="602"/>
    </row>
    <row r="2" spans="1:10" s="452" customFormat="1" ht="20.45" customHeight="1" thickBot="1">
      <c r="A2" s="451"/>
      <c r="I2" s="453" t="str">
        <f>[1]KV_1.sz.tájékoztató_t.!E5</f>
        <v>Forintban!</v>
      </c>
      <c r="J2" s="454"/>
    </row>
    <row r="3" spans="1:10" s="455" customFormat="1" ht="26.45" customHeight="1">
      <c r="A3" s="603" t="s">
        <v>4</v>
      </c>
      <c r="B3" s="605" t="s">
        <v>284</v>
      </c>
      <c r="C3" s="603" t="s">
        <v>285</v>
      </c>
      <c r="D3" s="603" t="str">
        <f>+CONCATENATE(LEFT([1]KV_ÖSSZEFÜGGÉSEK!A5,4)," előtti kifizetés")</f>
        <v>2020 előtti kifizetés</v>
      </c>
      <c r="E3" s="607" t="s">
        <v>286</v>
      </c>
      <c r="F3" s="608"/>
      <c r="G3" s="608"/>
      <c r="H3" s="609"/>
      <c r="I3" s="605" t="s">
        <v>254</v>
      </c>
      <c r="J3" s="454"/>
    </row>
    <row r="4" spans="1:10" s="458" customFormat="1" ht="32.450000000000003" customHeight="1" thickBot="1">
      <c r="A4" s="604"/>
      <c r="B4" s="606"/>
      <c r="C4" s="606"/>
      <c r="D4" s="604"/>
      <c r="E4" s="456" t="str">
        <f>+CONCATENATE(LEFT([1]KV_ÖSSZEFÜGGÉSEK!A5,4),".")</f>
        <v>2020.</v>
      </c>
      <c r="F4" s="456" t="str">
        <f>+CONCATENATE(LEFT([1]KV_ÖSSZEFÜGGÉSEK!A5,4)+1,".")</f>
        <v>2021.</v>
      </c>
      <c r="G4" s="456" t="str">
        <f>+CONCATENATE(LEFT([1]KV_ÖSSZEFÜGGÉSEK!A5,4)+2,".")</f>
        <v>2022.</v>
      </c>
      <c r="H4" s="457" t="str">
        <f>+CONCATENATE(LEFT([1]KV_ÖSSZEFÜGGÉSEK!A5,4)+2,".",CHAR(10)," után")</f>
        <v>2022.
 után</v>
      </c>
      <c r="I4" s="606"/>
      <c r="J4" s="454"/>
    </row>
    <row r="5" spans="1:10" s="464" customFormat="1" ht="12.95" customHeight="1" thickBot="1">
      <c r="A5" s="459" t="s">
        <v>875</v>
      </c>
      <c r="B5" s="460" t="s">
        <v>876</v>
      </c>
      <c r="C5" s="461" t="s">
        <v>877</v>
      </c>
      <c r="D5" s="460" t="s">
        <v>878</v>
      </c>
      <c r="E5" s="459" t="s">
        <v>879</v>
      </c>
      <c r="F5" s="461" t="s">
        <v>895</v>
      </c>
      <c r="G5" s="461" t="s">
        <v>896</v>
      </c>
      <c r="H5" s="462" t="s">
        <v>897</v>
      </c>
      <c r="I5" s="463" t="s">
        <v>898</v>
      </c>
      <c r="J5" s="454"/>
    </row>
    <row r="6" spans="1:10" s="452" customFormat="1" ht="24.75" customHeight="1" thickBot="1">
      <c r="A6" s="465" t="s">
        <v>7</v>
      </c>
      <c r="B6" s="466" t="s">
        <v>287</v>
      </c>
      <c r="C6" s="467"/>
      <c r="D6" s="468">
        <f>+D7+D8</f>
        <v>0</v>
      </c>
      <c r="E6" s="469">
        <f>+E7+E8</f>
        <v>0</v>
      </c>
      <c r="F6" s="470">
        <f>+F7+F8</f>
        <v>0</v>
      </c>
      <c r="G6" s="470">
        <f>+G7+G8</f>
        <v>0</v>
      </c>
      <c r="H6" s="471">
        <f>+H7+H8</f>
        <v>0</v>
      </c>
      <c r="I6" s="472">
        <f t="shared" ref="I6:I13" si="0">SUM(D6:H6)</f>
        <v>0</v>
      </c>
      <c r="J6" s="454"/>
    </row>
    <row r="7" spans="1:10" s="452" customFormat="1" ht="20.100000000000001" customHeight="1">
      <c r="A7" s="473" t="s">
        <v>20</v>
      </c>
      <c r="B7" s="474" t="s">
        <v>288</v>
      </c>
      <c r="C7" s="475"/>
      <c r="D7" s="476"/>
      <c r="E7" s="477"/>
      <c r="F7" s="478"/>
      <c r="G7" s="478"/>
      <c r="H7" s="479"/>
      <c r="I7" s="480">
        <f t="shared" si="0"/>
        <v>0</v>
      </c>
      <c r="J7" s="454"/>
    </row>
    <row r="8" spans="1:10" s="452" customFormat="1" ht="20.100000000000001" customHeight="1" thickBot="1">
      <c r="A8" s="473" t="s">
        <v>32</v>
      </c>
      <c r="B8" s="474" t="s">
        <v>288</v>
      </c>
      <c r="C8" s="475"/>
      <c r="D8" s="476"/>
      <c r="E8" s="477"/>
      <c r="F8" s="478"/>
      <c r="G8" s="478"/>
      <c r="H8" s="479"/>
      <c r="I8" s="480">
        <f t="shared" si="0"/>
        <v>0</v>
      </c>
      <c r="J8" s="454"/>
    </row>
    <row r="9" spans="1:10" s="452" customFormat="1" ht="26.1" customHeight="1" thickBot="1">
      <c r="A9" s="465" t="s">
        <v>144</v>
      </c>
      <c r="B9" s="466" t="s">
        <v>289</v>
      </c>
      <c r="C9" s="467"/>
      <c r="D9" s="468">
        <f>+D10+D11</f>
        <v>0</v>
      </c>
      <c r="E9" s="469">
        <f>+E10+E11</f>
        <v>0</v>
      </c>
      <c r="F9" s="470">
        <f>+F10+F11</f>
        <v>0</v>
      </c>
      <c r="G9" s="470">
        <f>+G10+G11</f>
        <v>0</v>
      </c>
      <c r="H9" s="471">
        <f>+H10+H11</f>
        <v>0</v>
      </c>
      <c r="I9" s="472">
        <f t="shared" si="0"/>
        <v>0</v>
      </c>
      <c r="J9" s="454"/>
    </row>
    <row r="10" spans="1:10" s="452" customFormat="1" ht="20.100000000000001" customHeight="1">
      <c r="A10" s="473" t="s">
        <v>46</v>
      </c>
      <c r="B10" s="474" t="s">
        <v>288</v>
      </c>
      <c r="C10" s="475"/>
      <c r="D10" s="476"/>
      <c r="E10" s="477"/>
      <c r="F10" s="478"/>
      <c r="G10" s="478"/>
      <c r="H10" s="479"/>
      <c r="I10" s="480">
        <f t="shared" si="0"/>
        <v>0</v>
      </c>
      <c r="J10" s="454"/>
    </row>
    <row r="11" spans="1:10" s="452" customFormat="1" ht="20.100000000000001" customHeight="1" thickBot="1">
      <c r="A11" s="473" t="s">
        <v>68</v>
      </c>
      <c r="B11" s="474" t="s">
        <v>288</v>
      </c>
      <c r="C11" s="475"/>
      <c r="D11" s="476"/>
      <c r="E11" s="477"/>
      <c r="F11" s="478"/>
      <c r="G11" s="478"/>
      <c r="H11" s="479"/>
      <c r="I11" s="480">
        <f t="shared" si="0"/>
        <v>0</v>
      </c>
      <c r="J11" s="454"/>
    </row>
    <row r="12" spans="1:10" s="452" customFormat="1" ht="20.100000000000001" customHeight="1" thickBot="1">
      <c r="A12" s="465" t="s">
        <v>151</v>
      </c>
      <c r="B12" s="466" t="s">
        <v>290</v>
      </c>
      <c r="C12" s="467"/>
      <c r="D12" s="468">
        <f>SUM(D13,D14,D15,D16,D18)</f>
        <v>202455147</v>
      </c>
      <c r="E12" s="468">
        <f>SUM(E13,E14,E15,E16,E18,E17)</f>
        <v>20924403</v>
      </c>
      <c r="F12" s="470">
        <f>+F13</f>
        <v>0</v>
      </c>
      <c r="G12" s="470">
        <f>+G13</f>
        <v>0</v>
      </c>
      <c r="H12" s="471">
        <f>+H13</f>
        <v>0</v>
      </c>
      <c r="I12" s="472">
        <f>SUM(D13:H18)</f>
        <v>223379550</v>
      </c>
      <c r="J12" s="454"/>
    </row>
    <row r="13" spans="1:10" s="452" customFormat="1" ht="31.5" customHeight="1">
      <c r="A13" s="473" t="s">
        <v>86</v>
      </c>
      <c r="B13" s="409" t="s">
        <v>901</v>
      </c>
      <c r="C13" s="475" t="s">
        <v>913</v>
      </c>
      <c r="D13" s="476">
        <v>190525738</v>
      </c>
      <c r="E13" s="477">
        <v>329956</v>
      </c>
      <c r="F13" s="478"/>
      <c r="G13" s="478"/>
      <c r="H13" s="479"/>
      <c r="I13" s="480">
        <f t="shared" si="0"/>
        <v>190855694</v>
      </c>
      <c r="J13" s="454"/>
    </row>
    <row r="14" spans="1:10" s="452" customFormat="1" ht="28.5" customHeight="1">
      <c r="A14" s="473" t="s">
        <v>86</v>
      </c>
      <c r="B14" s="409" t="s">
        <v>905</v>
      </c>
      <c r="C14" s="475" t="s">
        <v>808</v>
      </c>
      <c r="D14" s="476">
        <v>1925334</v>
      </c>
      <c r="E14" s="477">
        <v>941426</v>
      </c>
      <c r="F14" s="478"/>
      <c r="G14" s="478"/>
      <c r="H14" s="479"/>
      <c r="I14" s="480">
        <f t="shared" ref="I14:I18" si="1">SUM(D14:H14)</f>
        <v>2866760</v>
      </c>
      <c r="J14" s="454"/>
    </row>
    <row r="15" spans="1:10" s="452" customFormat="1" ht="20.100000000000001" customHeight="1">
      <c r="A15" s="473" t="s">
        <v>86</v>
      </c>
      <c r="B15" s="409" t="s">
        <v>906</v>
      </c>
      <c r="C15" s="475" t="s">
        <v>808</v>
      </c>
      <c r="D15" s="476">
        <v>200000</v>
      </c>
      <c r="E15" s="477">
        <v>2798676</v>
      </c>
      <c r="F15" s="478"/>
      <c r="G15" s="478"/>
      <c r="H15" s="479"/>
      <c r="I15" s="480">
        <f t="shared" si="1"/>
        <v>2998676</v>
      </c>
      <c r="J15" s="454"/>
    </row>
    <row r="16" spans="1:10" s="452" customFormat="1" ht="24" customHeight="1">
      <c r="A16" s="473" t="s">
        <v>86</v>
      </c>
      <c r="B16" s="409" t="s">
        <v>907</v>
      </c>
      <c r="C16" s="475" t="s">
        <v>808</v>
      </c>
      <c r="D16" s="476">
        <v>9804075</v>
      </c>
      <c r="E16" s="477">
        <v>4986172</v>
      </c>
      <c r="F16" s="478"/>
      <c r="G16" s="478"/>
      <c r="H16" s="479"/>
      <c r="I16" s="480">
        <f t="shared" si="1"/>
        <v>14790247</v>
      </c>
      <c r="J16" s="454"/>
    </row>
    <row r="17" spans="1:10" s="452" customFormat="1" ht="24" customHeight="1">
      <c r="A17" s="473" t="s">
        <v>86</v>
      </c>
      <c r="B17" s="550" t="s">
        <v>999</v>
      </c>
      <c r="C17" s="475" t="s">
        <v>1000</v>
      </c>
      <c r="D17" s="476"/>
      <c r="E17" s="477">
        <v>5420817</v>
      </c>
      <c r="F17" s="478"/>
      <c r="G17" s="478"/>
      <c r="H17" s="479"/>
      <c r="I17" s="480">
        <v>5420817</v>
      </c>
      <c r="J17" s="454"/>
    </row>
    <row r="18" spans="1:10" s="452" customFormat="1" ht="27.75" customHeight="1" thickBot="1">
      <c r="A18" s="473" t="s">
        <v>86</v>
      </c>
      <c r="B18" s="412" t="s">
        <v>909</v>
      </c>
      <c r="C18" s="475" t="s">
        <v>808</v>
      </c>
      <c r="D18" s="476">
        <v>0</v>
      </c>
      <c r="E18" s="477">
        <v>6447356</v>
      </c>
      <c r="F18" s="478"/>
      <c r="G18" s="478"/>
      <c r="H18" s="479"/>
      <c r="I18" s="480">
        <f t="shared" si="1"/>
        <v>6447356</v>
      </c>
      <c r="J18" s="454"/>
    </row>
    <row r="19" spans="1:10" s="452" customFormat="1" ht="20.100000000000001" customHeight="1" thickBot="1">
      <c r="A19" s="465" t="s">
        <v>88</v>
      </c>
      <c r="B19" s="466" t="s">
        <v>291</v>
      </c>
      <c r="C19" s="467"/>
      <c r="D19" s="468">
        <f>+D20</f>
        <v>0</v>
      </c>
      <c r="E19" s="468">
        <f>SUM(E20,E21)</f>
        <v>19757173</v>
      </c>
      <c r="F19" s="470">
        <f>+F20</f>
        <v>0</v>
      </c>
      <c r="G19" s="470">
        <f>+G20</f>
        <v>0</v>
      </c>
      <c r="H19" s="471">
        <f>+H20</f>
        <v>0</v>
      </c>
      <c r="I19" s="472">
        <f>SUM(D20:H21)</f>
        <v>19757173</v>
      </c>
      <c r="J19" s="454"/>
    </row>
    <row r="20" spans="1:10" ht="23.25" thickBot="1">
      <c r="A20" s="503" t="s">
        <v>88</v>
      </c>
      <c r="B20" s="504" t="s">
        <v>903</v>
      </c>
      <c r="C20" s="560" t="s">
        <v>808</v>
      </c>
      <c r="D20" s="507"/>
      <c r="E20" s="508">
        <v>14757176</v>
      </c>
      <c r="F20" s="499"/>
      <c r="G20" s="499"/>
      <c r="H20" s="500"/>
      <c r="I20" s="472">
        <f t="shared" ref="I20:I21" si="2">SUM(D20:H20)</f>
        <v>14757176</v>
      </c>
    </row>
    <row r="21" spans="1:10" ht="13.5" thickBot="1">
      <c r="A21" s="505" t="s">
        <v>88</v>
      </c>
      <c r="B21" s="506" t="s">
        <v>910</v>
      </c>
      <c r="C21" s="561" t="s">
        <v>808</v>
      </c>
      <c r="D21" s="509"/>
      <c r="E21" s="510">
        <v>4999997</v>
      </c>
      <c r="F21" s="501"/>
      <c r="G21" s="501"/>
      <c r="H21" s="502"/>
      <c r="I21" s="472">
        <f t="shared" si="2"/>
        <v>4999997</v>
      </c>
    </row>
    <row r="22" spans="1:10" ht="13.5" thickBot="1">
      <c r="A22" s="481" t="s">
        <v>157</v>
      </c>
      <c r="B22" s="482" t="s">
        <v>288</v>
      </c>
      <c r="C22" s="483"/>
      <c r="D22" s="484"/>
      <c r="E22" s="485"/>
      <c r="F22" s="486"/>
      <c r="G22" s="486"/>
      <c r="H22" s="487"/>
      <c r="I22" s="488">
        <f>SUM(D22:H22)</f>
        <v>0</v>
      </c>
    </row>
    <row r="23" spans="1:10" ht="13.5" thickBot="1">
      <c r="A23" s="465" t="s">
        <v>176</v>
      </c>
      <c r="B23" s="489" t="s">
        <v>292</v>
      </c>
      <c r="C23" s="467"/>
      <c r="D23" s="468">
        <f>+D24</f>
        <v>0</v>
      </c>
      <c r="E23" s="469">
        <f>+E24</f>
        <v>0</v>
      </c>
      <c r="F23" s="470">
        <f>+F24</f>
        <v>0</v>
      </c>
      <c r="G23" s="470">
        <f>+G24</f>
        <v>0</v>
      </c>
      <c r="H23" s="471">
        <f>+H24</f>
        <v>0</v>
      </c>
      <c r="I23" s="472">
        <f>SUM(D23:H23)</f>
        <v>0</v>
      </c>
    </row>
    <row r="24" spans="1:10" ht="13.5" thickBot="1">
      <c r="A24" s="490" t="s">
        <v>177</v>
      </c>
      <c r="B24" s="491" t="s">
        <v>288</v>
      </c>
      <c r="C24" s="492"/>
      <c r="D24" s="493"/>
      <c r="E24" s="494"/>
      <c r="F24" s="495"/>
      <c r="G24" s="495"/>
      <c r="H24" s="496"/>
      <c r="I24" s="497">
        <f>SUM(D24:H24)</f>
        <v>0</v>
      </c>
    </row>
    <row r="25" spans="1:10" ht="13.5" thickBot="1">
      <c r="A25" s="600" t="s">
        <v>293</v>
      </c>
      <c r="B25" s="601"/>
      <c r="C25" s="498"/>
      <c r="D25" s="468">
        <f>+D6+D9+D12+D23</f>
        <v>202455147</v>
      </c>
      <c r="E25" s="469">
        <f>+E6+E9+E12+E23</f>
        <v>20924403</v>
      </c>
      <c r="F25" s="470">
        <f>+F6+F9+F12+F23</f>
        <v>0</v>
      </c>
      <c r="G25" s="470">
        <f>+G6+G9+G12+G23</f>
        <v>0</v>
      </c>
      <c r="H25" s="471">
        <f>+H6+H9+H12+H23</f>
        <v>0</v>
      </c>
      <c r="I25" s="472">
        <f>+I6+I8+I12+I23+I19</f>
        <v>243136723</v>
      </c>
    </row>
  </sheetData>
  <mergeCells count="8">
    <mergeCell ref="A25:B25"/>
    <mergeCell ref="A1:I1"/>
    <mergeCell ref="A3:A4"/>
    <mergeCell ref="B3:B4"/>
    <mergeCell ref="C3:C4"/>
    <mergeCell ref="D3:D4"/>
    <mergeCell ref="E3:H3"/>
    <mergeCell ref="I3:I4"/>
  </mergeCells>
  <phoneticPr fontId="31" type="noConversion"/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dőlt"8.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view="pageLayout" topLeftCell="A7" zoomScaleNormal="100" workbookViewId="0">
      <selection activeCell="E10" sqref="E10"/>
    </sheetView>
  </sheetViews>
  <sheetFormatPr defaultColWidth="9.140625" defaultRowHeight="12.75"/>
  <cols>
    <col min="1" max="1" width="5" style="213" customWidth="1"/>
    <col min="2" max="2" width="47" style="6" customWidth="1"/>
    <col min="3" max="4" width="15.140625" style="6" customWidth="1"/>
    <col min="5" max="16384" width="9.140625" style="6"/>
  </cols>
  <sheetData>
    <row r="1" spans="1:4" ht="31.5" customHeight="1">
      <c r="B1" s="610" t="s">
        <v>294</v>
      </c>
      <c r="C1" s="610"/>
      <c r="D1" s="610"/>
    </row>
    <row r="2" spans="1:4" s="215" customFormat="1" ht="16.5" thickBot="1">
      <c r="A2" s="214"/>
      <c r="B2" s="250"/>
      <c r="D2" s="107" t="s">
        <v>726</v>
      </c>
    </row>
    <row r="3" spans="1:4" s="219" customFormat="1" ht="48" customHeight="1" thickBot="1">
      <c r="A3" s="216" t="s">
        <v>270</v>
      </c>
      <c r="B3" s="217" t="s">
        <v>5</v>
      </c>
      <c r="C3" s="217" t="s">
        <v>295</v>
      </c>
      <c r="D3" s="218" t="s">
        <v>296</v>
      </c>
    </row>
    <row r="4" spans="1:4" s="219" customFormat="1" ht="14.1" customHeight="1" thickBot="1">
      <c r="A4" s="7">
        <v>1</v>
      </c>
      <c r="B4" s="8">
        <v>2</v>
      </c>
      <c r="C4" s="8">
        <v>3</v>
      </c>
      <c r="D4" s="193">
        <v>4</v>
      </c>
    </row>
    <row r="5" spans="1:4" ht="18" customHeight="1">
      <c r="A5" s="220" t="s">
        <v>7</v>
      </c>
      <c r="B5" s="221" t="s">
        <v>297</v>
      </c>
      <c r="C5" s="222"/>
      <c r="D5" s="17"/>
    </row>
    <row r="6" spans="1:4" ht="18" customHeight="1">
      <c r="A6" s="223" t="s">
        <v>20</v>
      </c>
      <c r="B6" s="224" t="s">
        <v>298</v>
      </c>
      <c r="C6" s="225"/>
      <c r="D6" s="26"/>
    </row>
    <row r="7" spans="1:4" ht="18" customHeight="1">
      <c r="A7" s="223" t="s">
        <v>32</v>
      </c>
      <c r="B7" s="224" t="s">
        <v>299</v>
      </c>
      <c r="C7" s="225"/>
      <c r="D7" s="26"/>
    </row>
    <row r="8" spans="1:4" ht="18" customHeight="1">
      <c r="A8" s="223" t="s">
        <v>144</v>
      </c>
      <c r="B8" s="224" t="s">
        <v>300</v>
      </c>
      <c r="C8" s="225"/>
      <c r="D8" s="26"/>
    </row>
    <row r="9" spans="1:4" ht="18" customHeight="1">
      <c r="A9" s="223" t="s">
        <v>46</v>
      </c>
      <c r="B9" s="224" t="s">
        <v>301</v>
      </c>
      <c r="C9" s="225">
        <f>SUM(C10:C15)</f>
        <v>0</v>
      </c>
      <c r="D9" s="26">
        <f>SUM(D10:D15)</f>
        <v>0</v>
      </c>
    </row>
    <row r="10" spans="1:4" ht="18" customHeight="1">
      <c r="A10" s="223" t="s">
        <v>68</v>
      </c>
      <c r="B10" s="224" t="s">
        <v>302</v>
      </c>
      <c r="C10" s="225"/>
      <c r="D10" s="26"/>
    </row>
    <row r="11" spans="1:4" ht="18" customHeight="1">
      <c r="A11" s="223" t="s">
        <v>151</v>
      </c>
      <c r="B11" s="226" t="s">
        <v>303</v>
      </c>
      <c r="C11" s="225"/>
      <c r="D11" s="26"/>
    </row>
    <row r="12" spans="1:4" ht="18" customHeight="1">
      <c r="A12" s="223" t="s">
        <v>88</v>
      </c>
      <c r="B12" s="226" t="s">
        <v>304</v>
      </c>
      <c r="C12" s="225"/>
      <c r="D12" s="26"/>
    </row>
    <row r="13" spans="1:4" ht="18" customHeight="1">
      <c r="A13" s="223" t="s">
        <v>157</v>
      </c>
      <c r="B13" s="226" t="s">
        <v>305</v>
      </c>
      <c r="C13" s="225"/>
      <c r="D13" s="26"/>
    </row>
    <row r="14" spans="1:4" ht="18" customHeight="1">
      <c r="A14" s="223" t="s">
        <v>176</v>
      </c>
      <c r="B14" s="226" t="s">
        <v>306</v>
      </c>
      <c r="C14" s="225"/>
      <c r="D14" s="26"/>
    </row>
    <row r="15" spans="1:4" ht="22.5" customHeight="1">
      <c r="A15" s="223" t="s">
        <v>177</v>
      </c>
      <c r="B15" s="226" t="s">
        <v>307</v>
      </c>
      <c r="C15" s="225"/>
      <c r="D15" s="26"/>
    </row>
    <row r="16" spans="1:4" ht="18" customHeight="1">
      <c r="A16" s="223" t="s">
        <v>178</v>
      </c>
      <c r="B16" s="224" t="s">
        <v>308</v>
      </c>
      <c r="C16" s="225"/>
      <c r="D16" s="26"/>
    </row>
    <row r="17" spans="1:4" ht="18" customHeight="1">
      <c r="A17" s="223" t="s">
        <v>181</v>
      </c>
      <c r="B17" s="224" t="s">
        <v>309</v>
      </c>
      <c r="C17" s="225"/>
      <c r="D17" s="26"/>
    </row>
    <row r="18" spans="1:4" ht="18" customHeight="1">
      <c r="A18" s="223" t="s">
        <v>184</v>
      </c>
      <c r="B18" s="224" t="s">
        <v>310</v>
      </c>
      <c r="C18" s="225"/>
      <c r="D18" s="26"/>
    </row>
    <row r="19" spans="1:4" ht="18" customHeight="1">
      <c r="A19" s="223" t="s">
        <v>187</v>
      </c>
      <c r="B19" s="224" t="s">
        <v>311</v>
      </c>
      <c r="C19" s="225"/>
      <c r="D19" s="26"/>
    </row>
    <row r="20" spans="1:4" ht="18" customHeight="1">
      <c r="A20" s="223" t="s">
        <v>190</v>
      </c>
      <c r="B20" s="224" t="s">
        <v>312</v>
      </c>
      <c r="C20" s="225"/>
      <c r="D20" s="26"/>
    </row>
    <row r="21" spans="1:4" ht="18" customHeight="1">
      <c r="A21" s="223" t="s">
        <v>193</v>
      </c>
      <c r="B21" s="224" t="s">
        <v>313</v>
      </c>
      <c r="C21" s="141"/>
      <c r="D21" s="26"/>
    </row>
    <row r="22" spans="1:4" ht="18" customHeight="1">
      <c r="A22" s="223" t="s">
        <v>196</v>
      </c>
      <c r="B22" s="224" t="s">
        <v>314</v>
      </c>
      <c r="C22" s="141"/>
      <c r="D22" s="26"/>
    </row>
    <row r="23" spans="1:4" ht="18" customHeight="1">
      <c r="A23" s="223" t="s">
        <v>199</v>
      </c>
      <c r="B23" s="227"/>
      <c r="C23" s="141"/>
      <c r="D23" s="26"/>
    </row>
    <row r="24" spans="1:4" ht="18" customHeight="1">
      <c r="A24" s="223" t="s">
        <v>202</v>
      </c>
      <c r="B24" s="227"/>
      <c r="C24" s="141"/>
      <c r="D24" s="26"/>
    </row>
    <row r="25" spans="1:4" ht="18" customHeight="1">
      <c r="A25" s="223" t="s">
        <v>204</v>
      </c>
      <c r="B25" s="227"/>
      <c r="C25" s="141"/>
      <c r="D25" s="26"/>
    </row>
    <row r="26" spans="1:4" ht="18" customHeight="1">
      <c r="A26" s="223" t="s">
        <v>207</v>
      </c>
      <c r="B26" s="227"/>
      <c r="C26" s="141"/>
      <c r="D26" s="26"/>
    </row>
    <row r="27" spans="1:4" ht="18" customHeight="1">
      <c r="A27" s="223" t="s">
        <v>210</v>
      </c>
      <c r="B27" s="227"/>
      <c r="C27" s="141"/>
      <c r="D27" s="26"/>
    </row>
    <row r="28" spans="1:4" ht="18" customHeight="1">
      <c r="A28" s="223" t="s">
        <v>213</v>
      </c>
      <c r="B28" s="227"/>
      <c r="C28" s="141"/>
      <c r="D28" s="26"/>
    </row>
    <row r="29" spans="1:4" ht="18" customHeight="1" thickBot="1">
      <c r="A29" s="228" t="s">
        <v>242</v>
      </c>
      <c r="B29" s="229"/>
      <c r="C29" s="230"/>
      <c r="D29" s="19"/>
    </row>
    <row r="30" spans="1:4" ht="18" customHeight="1" thickBot="1">
      <c r="A30" s="15" t="s">
        <v>245</v>
      </c>
      <c r="B30" s="231" t="s">
        <v>268</v>
      </c>
      <c r="C30" s="232">
        <f>+C5+C6+C7+C8+C9+C16+C17+C18+C19+C20+C21+C22+C23+C24+C25+C26+C27+C28+C29</f>
        <v>0</v>
      </c>
      <c r="D30" s="233">
        <f>+D5+D6+D7+D8+D9+D16+D17+D18+D19+D20+D21+D22+D23+D24+D25+D26+D27+D28+D29</f>
        <v>0</v>
      </c>
    </row>
    <row r="31" spans="1:4" ht="8.25" customHeight="1">
      <c r="A31" s="234"/>
      <c r="B31" s="611"/>
      <c r="C31" s="611"/>
      <c r="D31" s="611"/>
    </row>
  </sheetData>
  <mergeCells count="2">
    <mergeCell ref="B1:D1"/>
    <mergeCell ref="B31:D31"/>
  </mergeCells>
  <phoneticPr fontId="31" type="noConversion"/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CE,Dőlt" 9&amp;"Times New Roman CE,Félkövér dőlt".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0"/>
  <sheetViews>
    <sheetView view="pageLayout" topLeftCell="A82" zoomScaleNormal="100" workbookViewId="0">
      <selection activeCell="G161" sqref="G161"/>
    </sheetView>
  </sheetViews>
  <sheetFormatPr defaultRowHeight="15"/>
  <cols>
    <col min="1" max="1" width="5.5703125" customWidth="1"/>
    <col min="2" max="2" width="18.85546875" bestFit="1" customWidth="1"/>
    <col min="3" max="3" width="83.140625" style="379" customWidth="1"/>
    <col min="4" max="4" width="14.42578125" style="379" customWidth="1"/>
    <col min="5" max="5" width="15" style="372" bestFit="1" customWidth="1"/>
    <col min="6" max="6" width="14" style="372" bestFit="1" customWidth="1"/>
    <col min="7" max="7" width="15" style="372" bestFit="1" customWidth="1"/>
  </cols>
  <sheetData>
    <row r="1" spans="1:7" ht="30">
      <c r="A1" s="387" t="s">
        <v>727</v>
      </c>
      <c r="B1" s="387" t="s">
        <v>525</v>
      </c>
      <c r="C1" s="387" t="s">
        <v>728</v>
      </c>
      <c r="D1" s="388" t="s">
        <v>526</v>
      </c>
      <c r="E1" s="388" t="s">
        <v>527</v>
      </c>
      <c r="F1" s="387" t="s">
        <v>326</v>
      </c>
      <c r="G1" s="387" t="s">
        <v>729</v>
      </c>
    </row>
    <row r="2" spans="1:7">
      <c r="A2" t="s">
        <v>528</v>
      </c>
      <c r="B2" t="s">
        <v>529</v>
      </c>
      <c r="C2" t="s">
        <v>530</v>
      </c>
      <c r="D2" t="s">
        <v>531</v>
      </c>
      <c r="E2" s="511">
        <v>5450000</v>
      </c>
      <c r="F2" s="511">
        <v>0</v>
      </c>
      <c r="G2" s="511">
        <v>0</v>
      </c>
    </row>
    <row r="3" spans="1:7">
      <c r="A3" t="s">
        <v>532</v>
      </c>
      <c r="B3" t="s">
        <v>824</v>
      </c>
      <c r="C3" t="s">
        <v>533</v>
      </c>
      <c r="D3" t="s">
        <v>534</v>
      </c>
      <c r="E3" s="511">
        <v>5450000</v>
      </c>
      <c r="F3" s="511">
        <v>0</v>
      </c>
      <c r="G3" s="511">
        <v>0</v>
      </c>
    </row>
    <row r="4" spans="1:7">
      <c r="A4" t="s">
        <v>259</v>
      </c>
      <c r="B4" t="s">
        <v>535</v>
      </c>
      <c r="C4" t="s">
        <v>730</v>
      </c>
      <c r="D4" t="s">
        <v>534</v>
      </c>
      <c r="E4" s="511">
        <v>0</v>
      </c>
      <c r="F4" s="511">
        <v>0</v>
      </c>
      <c r="G4" s="511">
        <v>7753970</v>
      </c>
    </row>
    <row r="5" spans="1:7">
      <c r="A5" t="s">
        <v>536</v>
      </c>
      <c r="B5" t="s">
        <v>538</v>
      </c>
      <c r="C5" t="s">
        <v>731</v>
      </c>
      <c r="D5" t="s">
        <v>539</v>
      </c>
      <c r="E5" s="511">
        <v>25200</v>
      </c>
      <c r="F5" s="511">
        <v>0</v>
      </c>
      <c r="G5" s="511">
        <v>3074400</v>
      </c>
    </row>
    <row r="6" spans="1:7">
      <c r="A6" t="s">
        <v>537</v>
      </c>
      <c r="B6" t="s">
        <v>542</v>
      </c>
      <c r="C6" t="s">
        <v>732</v>
      </c>
      <c r="D6" t="s">
        <v>543</v>
      </c>
      <c r="E6" s="511">
        <v>0</v>
      </c>
      <c r="F6" s="511">
        <v>0</v>
      </c>
      <c r="G6" s="511">
        <v>2784000</v>
      </c>
    </row>
    <row r="7" spans="1:7">
      <c r="A7" t="s">
        <v>540</v>
      </c>
      <c r="B7" t="s">
        <v>546</v>
      </c>
      <c r="C7" t="s">
        <v>733</v>
      </c>
      <c r="D7" t="s">
        <v>547</v>
      </c>
      <c r="E7" s="511">
        <v>0</v>
      </c>
      <c r="F7" s="511">
        <v>0</v>
      </c>
      <c r="G7" s="511">
        <v>100000</v>
      </c>
    </row>
    <row r="8" spans="1:7">
      <c r="A8" t="s">
        <v>541</v>
      </c>
      <c r="B8" t="s">
        <v>550</v>
      </c>
      <c r="C8" t="s">
        <v>734</v>
      </c>
      <c r="D8" t="s">
        <v>543</v>
      </c>
      <c r="E8" s="511">
        <v>0</v>
      </c>
      <c r="F8" s="511">
        <v>0</v>
      </c>
      <c r="G8" s="511">
        <v>1795570</v>
      </c>
    </row>
    <row r="9" spans="1:7">
      <c r="A9" t="s">
        <v>544</v>
      </c>
      <c r="B9" t="s">
        <v>825</v>
      </c>
      <c r="C9" t="s">
        <v>735</v>
      </c>
      <c r="D9" t="s">
        <v>534</v>
      </c>
      <c r="E9" s="511">
        <v>0</v>
      </c>
      <c r="F9" s="511">
        <v>0</v>
      </c>
      <c r="G9" s="511">
        <v>7753970</v>
      </c>
    </row>
    <row r="10" spans="1:7">
      <c r="A10" t="s">
        <v>545</v>
      </c>
      <c r="B10" t="s">
        <v>826</v>
      </c>
      <c r="C10" t="s">
        <v>736</v>
      </c>
      <c r="D10" t="s">
        <v>534</v>
      </c>
      <c r="E10" s="511">
        <v>25200</v>
      </c>
      <c r="F10" s="511">
        <v>0</v>
      </c>
      <c r="G10" s="511">
        <v>3074400</v>
      </c>
    </row>
    <row r="11" spans="1:7">
      <c r="A11" t="s">
        <v>548</v>
      </c>
      <c r="B11" t="s">
        <v>914</v>
      </c>
      <c r="C11" t="s">
        <v>737</v>
      </c>
      <c r="D11" t="s">
        <v>534</v>
      </c>
      <c r="E11" s="511">
        <v>0</v>
      </c>
      <c r="F11" s="511">
        <v>0</v>
      </c>
      <c r="G11" s="511">
        <v>2784000</v>
      </c>
    </row>
    <row r="12" spans="1:7">
      <c r="A12" t="s">
        <v>549</v>
      </c>
      <c r="B12" t="s">
        <v>915</v>
      </c>
      <c r="C12" t="s">
        <v>738</v>
      </c>
      <c r="D12" t="s">
        <v>534</v>
      </c>
      <c r="E12" s="511">
        <v>0</v>
      </c>
      <c r="F12" s="511">
        <v>0</v>
      </c>
      <c r="G12" s="511">
        <v>100000</v>
      </c>
    </row>
    <row r="13" spans="1:7">
      <c r="A13" t="s">
        <v>551</v>
      </c>
      <c r="B13" t="s">
        <v>827</v>
      </c>
      <c r="C13" t="s">
        <v>739</v>
      </c>
      <c r="D13" t="s">
        <v>534</v>
      </c>
      <c r="E13" s="511">
        <v>0</v>
      </c>
      <c r="F13" s="511">
        <v>0</v>
      </c>
      <c r="G13" s="511">
        <v>1795570</v>
      </c>
    </row>
    <row r="14" spans="1:7">
      <c r="A14" t="s">
        <v>552</v>
      </c>
      <c r="B14" t="s">
        <v>553</v>
      </c>
      <c r="C14" t="s">
        <v>554</v>
      </c>
      <c r="D14" t="s">
        <v>327</v>
      </c>
      <c r="E14" s="511">
        <v>2700</v>
      </c>
      <c r="F14" s="511">
        <v>0</v>
      </c>
      <c r="G14" s="511">
        <v>5000000</v>
      </c>
    </row>
    <row r="15" spans="1:7">
      <c r="A15" t="s">
        <v>555</v>
      </c>
      <c r="B15" t="s">
        <v>828</v>
      </c>
      <c r="C15" t="s">
        <v>556</v>
      </c>
      <c r="D15" t="s">
        <v>534</v>
      </c>
      <c r="E15" s="511">
        <v>2700</v>
      </c>
      <c r="F15" s="511">
        <v>0</v>
      </c>
      <c r="G15" s="511">
        <v>5000000</v>
      </c>
    </row>
    <row r="16" spans="1:7">
      <c r="A16" t="s">
        <v>557</v>
      </c>
      <c r="B16" t="s">
        <v>558</v>
      </c>
      <c r="C16" t="s">
        <v>559</v>
      </c>
      <c r="D16" t="s">
        <v>560</v>
      </c>
      <c r="E16" s="511">
        <v>2550</v>
      </c>
      <c r="F16" s="511">
        <v>0</v>
      </c>
      <c r="G16" s="511">
        <v>2550</v>
      </c>
    </row>
    <row r="17" spans="1:7">
      <c r="A17" t="s">
        <v>561</v>
      </c>
      <c r="B17" t="s">
        <v>829</v>
      </c>
      <c r="C17" t="s">
        <v>562</v>
      </c>
      <c r="D17" t="s">
        <v>534</v>
      </c>
      <c r="E17" s="511">
        <v>2550</v>
      </c>
      <c r="F17" s="511">
        <v>0</v>
      </c>
      <c r="G17" s="511">
        <v>2550</v>
      </c>
    </row>
    <row r="18" spans="1:7">
      <c r="A18" t="s">
        <v>563</v>
      </c>
      <c r="B18" t="s">
        <v>564</v>
      </c>
      <c r="C18" t="s">
        <v>442</v>
      </c>
      <c r="D18" t="s">
        <v>565</v>
      </c>
      <c r="E18" s="511">
        <v>1</v>
      </c>
      <c r="F18" s="511">
        <v>0</v>
      </c>
      <c r="G18" s="511">
        <v>76400</v>
      </c>
    </row>
    <row r="19" spans="1:7">
      <c r="A19" t="s">
        <v>566</v>
      </c>
      <c r="B19" t="s">
        <v>830</v>
      </c>
      <c r="C19" t="s">
        <v>567</v>
      </c>
      <c r="D19" t="s">
        <v>534</v>
      </c>
      <c r="E19" s="511">
        <v>1</v>
      </c>
      <c r="F19" s="511">
        <v>0</v>
      </c>
      <c r="G19" s="511">
        <v>76400</v>
      </c>
    </row>
    <row r="20" spans="1:7">
      <c r="A20" t="s">
        <v>568</v>
      </c>
      <c r="B20" t="s">
        <v>831</v>
      </c>
      <c r="C20" t="s">
        <v>571</v>
      </c>
      <c r="D20" t="s">
        <v>534</v>
      </c>
      <c r="E20" s="511">
        <v>0</v>
      </c>
      <c r="F20" s="511">
        <v>0</v>
      </c>
      <c r="G20" s="511">
        <v>0</v>
      </c>
    </row>
    <row r="21" spans="1:7">
      <c r="A21" t="s">
        <v>570</v>
      </c>
      <c r="B21" t="s">
        <v>832</v>
      </c>
      <c r="C21" t="s">
        <v>573</v>
      </c>
      <c r="D21" t="s">
        <v>534</v>
      </c>
      <c r="E21" s="511">
        <v>0</v>
      </c>
      <c r="F21" s="511">
        <v>0</v>
      </c>
      <c r="G21" s="511">
        <v>6005119</v>
      </c>
    </row>
    <row r="22" spans="1:7">
      <c r="A22" t="s">
        <v>572</v>
      </c>
      <c r="B22" t="s">
        <v>833</v>
      </c>
      <c r="C22" t="s">
        <v>569</v>
      </c>
      <c r="D22" t="s">
        <v>534</v>
      </c>
      <c r="E22" s="511">
        <v>0</v>
      </c>
      <c r="F22" s="511">
        <v>0</v>
      </c>
      <c r="G22" s="511">
        <v>18838039</v>
      </c>
    </row>
    <row r="23" spans="1:7">
      <c r="A23" t="s">
        <v>574</v>
      </c>
      <c r="B23" t="s">
        <v>834</v>
      </c>
      <c r="C23" t="s">
        <v>740</v>
      </c>
      <c r="D23" t="s">
        <v>534</v>
      </c>
      <c r="E23" s="511">
        <v>0</v>
      </c>
      <c r="F23" s="511">
        <v>0</v>
      </c>
      <c r="G23" s="511">
        <v>0</v>
      </c>
    </row>
    <row r="24" spans="1:7">
      <c r="A24" t="s">
        <v>578</v>
      </c>
      <c r="B24" t="s">
        <v>835</v>
      </c>
      <c r="C24" t="s">
        <v>741</v>
      </c>
      <c r="D24" t="s">
        <v>534</v>
      </c>
      <c r="E24" s="511">
        <v>0</v>
      </c>
      <c r="F24" s="511">
        <v>0</v>
      </c>
      <c r="G24" s="511">
        <v>0</v>
      </c>
    </row>
    <row r="25" spans="1:7">
      <c r="A25" t="s">
        <v>580</v>
      </c>
      <c r="B25" t="s">
        <v>575</v>
      </c>
      <c r="C25" t="s">
        <v>576</v>
      </c>
      <c r="D25" t="s">
        <v>577</v>
      </c>
      <c r="E25" s="511">
        <v>100</v>
      </c>
      <c r="F25" s="511">
        <v>0</v>
      </c>
      <c r="G25" s="511">
        <v>0</v>
      </c>
    </row>
    <row r="26" spans="1:7">
      <c r="A26" t="s">
        <v>583</v>
      </c>
      <c r="B26" t="s">
        <v>579</v>
      </c>
      <c r="C26" t="s">
        <v>581</v>
      </c>
      <c r="D26" t="s">
        <v>582</v>
      </c>
      <c r="E26" s="511">
        <v>2</v>
      </c>
      <c r="F26" s="511">
        <v>0</v>
      </c>
      <c r="G26" s="511">
        <v>0</v>
      </c>
    </row>
    <row r="27" spans="1:7">
      <c r="A27" t="s">
        <v>584</v>
      </c>
      <c r="B27" t="s">
        <v>916</v>
      </c>
      <c r="C27" t="s">
        <v>815</v>
      </c>
      <c r="D27" t="s">
        <v>534</v>
      </c>
      <c r="E27" s="511">
        <v>0</v>
      </c>
      <c r="F27" s="511">
        <v>0</v>
      </c>
      <c r="G27" s="511">
        <v>1024800</v>
      </c>
    </row>
    <row r="28" spans="1:7">
      <c r="A28" t="s">
        <v>587</v>
      </c>
      <c r="B28" t="s">
        <v>585</v>
      </c>
      <c r="C28" t="s">
        <v>586</v>
      </c>
      <c r="D28" t="s">
        <v>534</v>
      </c>
      <c r="E28" s="511">
        <v>0</v>
      </c>
      <c r="F28" s="511">
        <v>0</v>
      </c>
      <c r="G28" s="514">
        <v>19862839</v>
      </c>
    </row>
    <row r="29" spans="1:7">
      <c r="A29" t="s">
        <v>836</v>
      </c>
      <c r="C29"/>
      <c r="D29"/>
      <c r="E29"/>
      <c r="F29"/>
      <c r="G29"/>
    </row>
    <row r="30" spans="1:7">
      <c r="A30" t="s">
        <v>742</v>
      </c>
      <c r="C30"/>
      <c r="D30"/>
      <c r="E30"/>
      <c r="F30"/>
      <c r="G30"/>
    </row>
    <row r="31" spans="1:7">
      <c r="A31" t="s">
        <v>588</v>
      </c>
      <c r="B31" t="s">
        <v>917</v>
      </c>
      <c r="C31" t="s">
        <v>837</v>
      </c>
      <c r="D31" t="s">
        <v>327</v>
      </c>
      <c r="E31" s="511">
        <v>4371500</v>
      </c>
      <c r="F31" s="512">
        <v>0</v>
      </c>
      <c r="G31" s="511">
        <v>0</v>
      </c>
    </row>
    <row r="32" spans="1:7">
      <c r="A32" t="s">
        <v>589</v>
      </c>
      <c r="B32" t="s">
        <v>918</v>
      </c>
      <c r="C32" t="s">
        <v>838</v>
      </c>
      <c r="D32" t="s">
        <v>327</v>
      </c>
      <c r="E32" s="511">
        <v>2400000</v>
      </c>
      <c r="F32" s="512">
        <v>0</v>
      </c>
      <c r="G32" s="511">
        <v>0</v>
      </c>
    </row>
    <row r="33" spans="1:7">
      <c r="A33" t="s">
        <v>590</v>
      </c>
      <c r="B33" t="s">
        <v>919</v>
      </c>
      <c r="C33" t="s">
        <v>839</v>
      </c>
      <c r="D33" t="s">
        <v>327</v>
      </c>
      <c r="E33" s="511">
        <v>4371500</v>
      </c>
      <c r="F33" s="512">
        <v>0</v>
      </c>
      <c r="G33" s="511">
        <v>0</v>
      </c>
    </row>
    <row r="34" spans="1:7">
      <c r="A34" t="s">
        <v>743</v>
      </c>
      <c r="C34"/>
      <c r="D34"/>
      <c r="E34"/>
      <c r="F34"/>
      <c r="G34"/>
    </row>
    <row r="35" spans="1:7">
      <c r="A35" t="s">
        <v>591</v>
      </c>
      <c r="B35" t="s">
        <v>920</v>
      </c>
      <c r="C35" t="s">
        <v>837</v>
      </c>
      <c r="D35" t="s">
        <v>327</v>
      </c>
      <c r="E35" s="511">
        <v>2185750</v>
      </c>
      <c r="F35" s="512">
        <v>0</v>
      </c>
      <c r="G35" s="511">
        <v>0</v>
      </c>
    </row>
    <row r="36" spans="1:7">
      <c r="A36" t="s">
        <v>592</v>
      </c>
      <c r="B36" t="s">
        <v>921</v>
      </c>
      <c r="C36" t="s">
        <v>838</v>
      </c>
      <c r="D36" t="s">
        <v>327</v>
      </c>
      <c r="E36" s="511">
        <v>1200000</v>
      </c>
      <c r="F36" s="512">
        <v>0</v>
      </c>
      <c r="G36" s="511">
        <v>0</v>
      </c>
    </row>
    <row r="37" spans="1:7">
      <c r="A37" t="s">
        <v>593</v>
      </c>
      <c r="B37" t="s">
        <v>922</v>
      </c>
      <c r="C37" t="s">
        <v>839</v>
      </c>
      <c r="D37" t="s">
        <v>327</v>
      </c>
      <c r="E37" s="511">
        <v>2185750</v>
      </c>
      <c r="F37" s="512">
        <v>0</v>
      </c>
      <c r="G37" s="511">
        <v>0</v>
      </c>
    </row>
    <row r="38" spans="1:7">
      <c r="A38" t="s">
        <v>328</v>
      </c>
      <c r="C38"/>
      <c r="D38"/>
      <c r="E38"/>
      <c r="F38"/>
      <c r="G38"/>
    </row>
    <row r="39" spans="1:7">
      <c r="A39" t="s">
        <v>594</v>
      </c>
      <c r="B39" t="s">
        <v>923</v>
      </c>
      <c r="C39" t="s">
        <v>742</v>
      </c>
      <c r="D39" t="s">
        <v>327</v>
      </c>
      <c r="E39" s="511">
        <v>97400</v>
      </c>
      <c r="F39" s="512">
        <v>0</v>
      </c>
      <c r="G39" s="511">
        <v>0</v>
      </c>
    </row>
    <row r="40" spans="1:7">
      <c r="A40" t="s">
        <v>595</v>
      </c>
      <c r="B40" t="s">
        <v>924</v>
      </c>
      <c r="C40" t="s">
        <v>743</v>
      </c>
      <c r="D40" t="s">
        <v>327</v>
      </c>
      <c r="E40" s="511">
        <v>48700</v>
      </c>
      <c r="F40" s="512">
        <v>0</v>
      </c>
      <c r="G40" s="511">
        <v>0</v>
      </c>
    </row>
    <row r="41" spans="1:7">
      <c r="A41" t="s">
        <v>599</v>
      </c>
      <c r="C41"/>
      <c r="D41"/>
      <c r="E41"/>
      <c r="F41"/>
      <c r="G41"/>
    </row>
    <row r="42" spans="1:7">
      <c r="A42" t="s">
        <v>596</v>
      </c>
      <c r="B42" t="s">
        <v>840</v>
      </c>
      <c r="C42" t="s">
        <v>841</v>
      </c>
      <c r="D42" t="s">
        <v>327</v>
      </c>
      <c r="E42" s="511">
        <v>189000</v>
      </c>
      <c r="F42" s="511">
        <v>0</v>
      </c>
      <c r="G42" s="511">
        <v>0</v>
      </c>
    </row>
    <row r="43" spans="1:7">
      <c r="A43" t="s">
        <v>842</v>
      </c>
      <c r="C43"/>
      <c r="D43"/>
      <c r="E43"/>
      <c r="F43"/>
      <c r="G43"/>
    </row>
    <row r="44" spans="1:7">
      <c r="A44" t="s">
        <v>742</v>
      </c>
      <c r="C44"/>
      <c r="D44"/>
      <c r="E44"/>
      <c r="F44"/>
      <c r="G44"/>
    </row>
    <row r="45" spans="1:7">
      <c r="A45" t="s">
        <v>597</v>
      </c>
      <c r="B45" t="s">
        <v>744</v>
      </c>
      <c r="C45" t="s">
        <v>925</v>
      </c>
      <c r="D45" t="s">
        <v>327</v>
      </c>
      <c r="E45" s="511">
        <v>396700</v>
      </c>
      <c r="F45" s="512">
        <v>0</v>
      </c>
      <c r="G45" s="511">
        <v>0</v>
      </c>
    </row>
    <row r="46" spans="1:7">
      <c r="A46" t="s">
        <v>598</v>
      </c>
      <c r="B46" t="s">
        <v>745</v>
      </c>
      <c r="C46" t="s">
        <v>926</v>
      </c>
      <c r="D46" t="s">
        <v>327</v>
      </c>
      <c r="E46" s="511">
        <v>363642</v>
      </c>
      <c r="F46" s="512">
        <v>0</v>
      </c>
      <c r="G46" s="511">
        <v>0</v>
      </c>
    </row>
    <row r="47" spans="1:7">
      <c r="A47" t="s">
        <v>600</v>
      </c>
      <c r="B47" t="s">
        <v>746</v>
      </c>
      <c r="C47" t="s">
        <v>927</v>
      </c>
      <c r="D47" t="s">
        <v>327</v>
      </c>
      <c r="E47" s="511">
        <v>1447300</v>
      </c>
      <c r="F47" s="512">
        <v>0</v>
      </c>
      <c r="G47" s="511">
        <v>0</v>
      </c>
    </row>
    <row r="48" spans="1:7">
      <c r="A48" t="s">
        <v>601</v>
      </c>
      <c r="B48" t="s">
        <v>747</v>
      </c>
      <c r="C48" t="s">
        <v>928</v>
      </c>
      <c r="D48" t="s">
        <v>327</v>
      </c>
      <c r="E48" s="511">
        <v>1326692</v>
      </c>
      <c r="F48" s="512">
        <v>0</v>
      </c>
      <c r="G48" s="511">
        <v>0</v>
      </c>
    </row>
    <row r="49" spans="1:7">
      <c r="A49" t="s">
        <v>602</v>
      </c>
      <c r="B49" t="s">
        <v>748</v>
      </c>
      <c r="C49" t="s">
        <v>929</v>
      </c>
      <c r="D49" t="s">
        <v>327</v>
      </c>
      <c r="E49" s="511">
        <v>434300</v>
      </c>
      <c r="F49" s="512">
        <v>0</v>
      </c>
      <c r="G49" s="511">
        <v>0</v>
      </c>
    </row>
    <row r="50" spans="1:7">
      <c r="A50" t="s">
        <v>603</v>
      </c>
      <c r="B50" t="s">
        <v>749</v>
      </c>
      <c r="C50" t="s">
        <v>930</v>
      </c>
      <c r="D50" t="s">
        <v>327</v>
      </c>
      <c r="E50" s="511">
        <v>398108</v>
      </c>
      <c r="F50" s="512">
        <v>0</v>
      </c>
      <c r="G50" s="511">
        <v>0</v>
      </c>
    </row>
    <row r="51" spans="1:7">
      <c r="A51" t="s">
        <v>604</v>
      </c>
      <c r="B51" t="s">
        <v>750</v>
      </c>
      <c r="C51" t="s">
        <v>843</v>
      </c>
      <c r="D51" t="s">
        <v>327</v>
      </c>
      <c r="E51" s="511">
        <v>1593700</v>
      </c>
      <c r="F51" s="512">
        <v>0</v>
      </c>
      <c r="G51" s="511">
        <v>0</v>
      </c>
    </row>
    <row r="52" spans="1:7">
      <c r="A52" t="s">
        <v>605</v>
      </c>
      <c r="B52" t="s">
        <v>751</v>
      </c>
      <c r="C52" t="s">
        <v>931</v>
      </c>
      <c r="D52" t="s">
        <v>327</v>
      </c>
      <c r="E52" s="511">
        <v>1460892</v>
      </c>
      <c r="F52" s="512">
        <v>0</v>
      </c>
      <c r="G52" s="511">
        <v>0</v>
      </c>
    </row>
    <row r="53" spans="1:7">
      <c r="A53" t="s">
        <v>743</v>
      </c>
      <c r="C53"/>
      <c r="D53"/>
      <c r="E53"/>
      <c r="F53"/>
      <c r="G53"/>
    </row>
    <row r="54" spans="1:7">
      <c r="A54" t="s">
        <v>606</v>
      </c>
      <c r="B54" t="s">
        <v>752</v>
      </c>
      <c r="C54" t="s">
        <v>925</v>
      </c>
      <c r="D54" t="s">
        <v>327</v>
      </c>
      <c r="E54" s="511">
        <v>198350</v>
      </c>
      <c r="F54" s="512">
        <v>0</v>
      </c>
      <c r="G54" s="511">
        <v>0</v>
      </c>
    </row>
    <row r="55" spans="1:7">
      <c r="A55" t="s">
        <v>607</v>
      </c>
      <c r="B55" t="s">
        <v>753</v>
      </c>
      <c r="C55" t="s">
        <v>926</v>
      </c>
      <c r="D55" t="s">
        <v>327</v>
      </c>
      <c r="E55" s="511">
        <v>181821</v>
      </c>
      <c r="F55" s="512">
        <v>0</v>
      </c>
      <c r="G55" s="511">
        <v>0</v>
      </c>
    </row>
    <row r="56" spans="1:7">
      <c r="A56" t="s">
        <v>608</v>
      </c>
      <c r="B56" t="s">
        <v>754</v>
      </c>
      <c r="C56" t="s">
        <v>927</v>
      </c>
      <c r="D56" t="s">
        <v>327</v>
      </c>
      <c r="E56" s="511">
        <v>723650</v>
      </c>
      <c r="F56" s="512">
        <v>0</v>
      </c>
      <c r="G56" s="511">
        <v>0</v>
      </c>
    </row>
    <row r="57" spans="1:7">
      <c r="A57" t="s">
        <v>609</v>
      </c>
      <c r="B57" t="s">
        <v>755</v>
      </c>
      <c r="C57" t="s">
        <v>928</v>
      </c>
      <c r="D57" t="s">
        <v>327</v>
      </c>
      <c r="E57" s="511">
        <v>663346</v>
      </c>
      <c r="F57" s="512">
        <v>0</v>
      </c>
      <c r="G57" s="511">
        <v>0</v>
      </c>
    </row>
    <row r="58" spans="1:7">
      <c r="A58" t="s">
        <v>610</v>
      </c>
      <c r="B58" t="s">
        <v>756</v>
      </c>
      <c r="C58" t="s">
        <v>929</v>
      </c>
      <c r="D58" t="s">
        <v>327</v>
      </c>
      <c r="E58" s="511">
        <v>217150</v>
      </c>
      <c r="F58" s="512">
        <v>0</v>
      </c>
      <c r="G58" s="511">
        <v>0</v>
      </c>
    </row>
    <row r="59" spans="1:7">
      <c r="A59" t="s">
        <v>611</v>
      </c>
      <c r="B59" t="s">
        <v>757</v>
      </c>
      <c r="C59" t="s">
        <v>930</v>
      </c>
      <c r="D59" t="s">
        <v>327</v>
      </c>
      <c r="E59" s="511">
        <v>199054</v>
      </c>
      <c r="F59" s="512">
        <v>0</v>
      </c>
      <c r="G59" s="511">
        <v>0</v>
      </c>
    </row>
    <row r="60" spans="1:7">
      <c r="A60" t="s">
        <v>614</v>
      </c>
      <c r="B60" t="s">
        <v>758</v>
      </c>
      <c r="C60" t="s">
        <v>843</v>
      </c>
      <c r="D60" t="s">
        <v>327</v>
      </c>
      <c r="E60" s="511">
        <v>796850</v>
      </c>
      <c r="F60" s="512">
        <v>0</v>
      </c>
      <c r="G60" s="511">
        <v>0</v>
      </c>
    </row>
    <row r="61" spans="1:7">
      <c r="A61" t="s">
        <v>616</v>
      </c>
      <c r="B61" t="s">
        <v>759</v>
      </c>
      <c r="C61" t="s">
        <v>931</v>
      </c>
      <c r="D61" t="s">
        <v>327</v>
      </c>
      <c r="E61" s="511">
        <v>730446</v>
      </c>
      <c r="F61" s="512">
        <v>0</v>
      </c>
      <c r="G61" s="511">
        <v>0</v>
      </c>
    </row>
    <row r="62" spans="1:7">
      <c r="A62" t="s">
        <v>844</v>
      </c>
      <c r="C62"/>
      <c r="D62"/>
      <c r="E62"/>
      <c r="F62"/>
      <c r="G62"/>
    </row>
    <row r="63" spans="1:7">
      <c r="A63" t="s">
        <v>618</v>
      </c>
      <c r="B63" t="s">
        <v>845</v>
      </c>
      <c r="C63" t="s">
        <v>742</v>
      </c>
      <c r="D63" t="s">
        <v>327</v>
      </c>
      <c r="E63" s="511">
        <v>811600</v>
      </c>
      <c r="F63" s="512">
        <v>0</v>
      </c>
      <c r="G63" s="511">
        <v>0</v>
      </c>
    </row>
    <row r="64" spans="1:7">
      <c r="A64" t="s">
        <v>619</v>
      </c>
      <c r="B64" t="s">
        <v>846</v>
      </c>
      <c r="C64" t="s">
        <v>743</v>
      </c>
      <c r="D64" t="s">
        <v>327</v>
      </c>
      <c r="E64" s="511">
        <v>405800</v>
      </c>
      <c r="F64" s="512">
        <v>0</v>
      </c>
      <c r="G64" s="511">
        <v>0</v>
      </c>
    </row>
    <row r="65" spans="1:7">
      <c r="A65" t="s">
        <v>620</v>
      </c>
      <c r="B65" t="s">
        <v>612</v>
      </c>
      <c r="C65" t="s">
        <v>613</v>
      </c>
      <c r="D65" t="s">
        <v>534</v>
      </c>
      <c r="E65" s="511">
        <v>0</v>
      </c>
      <c r="F65" s="511">
        <v>0</v>
      </c>
      <c r="G65" s="511">
        <v>0</v>
      </c>
    </row>
    <row r="66" spans="1:7">
      <c r="A66" t="s">
        <v>621</v>
      </c>
      <c r="B66" t="s">
        <v>932</v>
      </c>
      <c r="C66" t="s">
        <v>615</v>
      </c>
      <c r="D66" t="s">
        <v>534</v>
      </c>
      <c r="E66" s="511">
        <v>0</v>
      </c>
      <c r="F66" t="s">
        <v>524</v>
      </c>
      <c r="G66" s="511">
        <v>7848872</v>
      </c>
    </row>
    <row r="67" spans="1:7">
      <c r="A67" t="s">
        <v>329</v>
      </c>
      <c r="C67"/>
      <c r="D67"/>
      <c r="E67"/>
      <c r="F67"/>
      <c r="G67"/>
    </row>
    <row r="68" spans="1:7">
      <c r="A68" t="s">
        <v>622</v>
      </c>
      <c r="B68" t="s">
        <v>933</v>
      </c>
      <c r="C68" t="s">
        <v>760</v>
      </c>
      <c r="D68" t="s">
        <v>617</v>
      </c>
      <c r="E68" s="511">
        <v>3780000</v>
      </c>
      <c r="F68" s="511">
        <v>0</v>
      </c>
      <c r="G68" s="511">
        <v>0</v>
      </c>
    </row>
    <row r="69" spans="1:7">
      <c r="A69" t="s">
        <v>623</v>
      </c>
      <c r="B69" t="s">
        <v>934</v>
      </c>
      <c r="C69" t="s">
        <v>761</v>
      </c>
      <c r="D69" t="s">
        <v>617</v>
      </c>
      <c r="E69" s="511">
        <v>3300000</v>
      </c>
      <c r="F69" s="511">
        <v>0</v>
      </c>
      <c r="G69" s="511">
        <v>0</v>
      </c>
    </row>
    <row r="70" spans="1:7">
      <c r="A70" t="s">
        <v>624</v>
      </c>
      <c r="B70" t="s">
        <v>935</v>
      </c>
      <c r="C70" t="s">
        <v>762</v>
      </c>
      <c r="D70" t="s">
        <v>327</v>
      </c>
      <c r="E70" s="511">
        <v>65360</v>
      </c>
      <c r="F70" s="511">
        <v>0</v>
      </c>
      <c r="G70" s="511">
        <v>0</v>
      </c>
    </row>
    <row r="71" spans="1:7">
      <c r="A71" t="s">
        <v>625</v>
      </c>
      <c r="B71" t="s">
        <v>936</v>
      </c>
      <c r="C71" t="s">
        <v>763</v>
      </c>
      <c r="D71" t="s">
        <v>327</v>
      </c>
      <c r="E71" s="511">
        <v>71896</v>
      </c>
      <c r="F71" s="511">
        <v>6</v>
      </c>
      <c r="G71" s="511">
        <v>431376</v>
      </c>
    </row>
    <row r="72" spans="1:7">
      <c r="A72" t="s">
        <v>626</v>
      </c>
      <c r="B72" t="s">
        <v>937</v>
      </c>
      <c r="C72" t="s">
        <v>764</v>
      </c>
      <c r="D72" t="s">
        <v>327</v>
      </c>
      <c r="E72" s="511">
        <v>25000</v>
      </c>
      <c r="F72" s="511">
        <v>0</v>
      </c>
      <c r="G72" s="511">
        <v>0</v>
      </c>
    </row>
    <row r="73" spans="1:7">
      <c r="A73" t="s">
        <v>627</v>
      </c>
      <c r="B73" t="s">
        <v>938</v>
      </c>
      <c r="C73" t="s">
        <v>765</v>
      </c>
      <c r="D73" t="s">
        <v>327</v>
      </c>
      <c r="E73" s="511">
        <v>330000</v>
      </c>
      <c r="F73" s="511">
        <v>0</v>
      </c>
      <c r="G73" s="511">
        <v>0</v>
      </c>
    </row>
    <row r="74" spans="1:7">
      <c r="A74" t="s">
        <v>628</v>
      </c>
      <c r="B74" t="s">
        <v>939</v>
      </c>
      <c r="C74" t="s">
        <v>766</v>
      </c>
      <c r="D74" t="s">
        <v>327</v>
      </c>
      <c r="E74" s="511">
        <v>429000</v>
      </c>
      <c r="F74" s="511">
        <v>8</v>
      </c>
      <c r="G74" s="511">
        <v>3432000</v>
      </c>
    </row>
    <row r="75" spans="1:7">
      <c r="A75" t="s">
        <v>629</v>
      </c>
      <c r="B75" t="s">
        <v>940</v>
      </c>
      <c r="C75" t="s">
        <v>767</v>
      </c>
      <c r="D75" t="s">
        <v>330</v>
      </c>
      <c r="E75" s="511">
        <v>4250000</v>
      </c>
      <c r="F75" s="511">
        <v>0</v>
      </c>
      <c r="G75" s="511">
        <v>0</v>
      </c>
    </row>
    <row r="76" spans="1:7">
      <c r="A76" t="s">
        <v>941</v>
      </c>
      <c r="C76"/>
      <c r="D76"/>
      <c r="E76"/>
      <c r="F76"/>
      <c r="G76"/>
    </row>
    <row r="77" spans="1:7">
      <c r="A77" t="s">
        <v>630</v>
      </c>
      <c r="B77" t="s">
        <v>942</v>
      </c>
      <c r="C77" t="s">
        <v>768</v>
      </c>
      <c r="D77" t="s">
        <v>327</v>
      </c>
      <c r="E77" s="511">
        <v>190000</v>
      </c>
      <c r="F77" s="511">
        <v>0</v>
      </c>
      <c r="G77" s="511">
        <v>0</v>
      </c>
    </row>
    <row r="78" spans="1:7">
      <c r="A78" t="s">
        <v>631</v>
      </c>
      <c r="B78" t="s">
        <v>943</v>
      </c>
      <c r="C78" t="s">
        <v>769</v>
      </c>
      <c r="D78" t="s">
        <v>327</v>
      </c>
      <c r="E78" s="511">
        <v>285000</v>
      </c>
      <c r="F78" s="511">
        <v>0</v>
      </c>
      <c r="G78" s="511">
        <v>0</v>
      </c>
    </row>
    <row r="79" spans="1:7">
      <c r="A79" t="s">
        <v>632</v>
      </c>
      <c r="B79" t="s">
        <v>944</v>
      </c>
      <c r="C79" t="s">
        <v>770</v>
      </c>
      <c r="D79" t="s">
        <v>327</v>
      </c>
      <c r="E79" s="511">
        <v>114000</v>
      </c>
      <c r="F79" s="511">
        <v>0</v>
      </c>
      <c r="G79" s="511">
        <v>0</v>
      </c>
    </row>
    <row r="80" spans="1:7">
      <c r="A80" t="s">
        <v>633</v>
      </c>
      <c r="B80" t="s">
        <v>945</v>
      </c>
      <c r="C80" t="s">
        <v>771</v>
      </c>
      <c r="D80" t="s">
        <v>327</v>
      </c>
      <c r="E80" s="511">
        <v>171000</v>
      </c>
      <c r="F80" s="511">
        <v>0</v>
      </c>
      <c r="G80" s="511">
        <v>0</v>
      </c>
    </row>
    <row r="81" spans="1:7">
      <c r="A81" t="s">
        <v>946</v>
      </c>
      <c r="C81"/>
      <c r="D81"/>
      <c r="E81"/>
      <c r="F81"/>
      <c r="G81"/>
    </row>
    <row r="82" spans="1:7">
      <c r="A82" t="s">
        <v>634</v>
      </c>
      <c r="B82" t="s">
        <v>947</v>
      </c>
      <c r="C82" t="s">
        <v>772</v>
      </c>
      <c r="D82" t="s">
        <v>327</v>
      </c>
      <c r="E82" s="511">
        <v>689000</v>
      </c>
      <c r="F82" s="511">
        <v>0</v>
      </c>
      <c r="G82" s="511">
        <v>0</v>
      </c>
    </row>
    <row r="83" spans="1:7">
      <c r="A83" t="s">
        <v>635</v>
      </c>
      <c r="B83" t="s">
        <v>948</v>
      </c>
      <c r="C83" t="s">
        <v>773</v>
      </c>
      <c r="D83" t="s">
        <v>327</v>
      </c>
      <c r="E83" s="511">
        <v>757900</v>
      </c>
      <c r="F83" s="511">
        <v>0</v>
      </c>
      <c r="G83" s="511">
        <v>0</v>
      </c>
    </row>
    <row r="84" spans="1:7">
      <c r="A84" t="s">
        <v>636</v>
      </c>
      <c r="B84" t="s">
        <v>949</v>
      </c>
      <c r="C84" t="s">
        <v>774</v>
      </c>
      <c r="D84" t="s">
        <v>327</v>
      </c>
      <c r="E84" s="511">
        <v>413400</v>
      </c>
      <c r="F84" s="511">
        <v>0</v>
      </c>
      <c r="G84" s="511">
        <v>0</v>
      </c>
    </row>
    <row r="85" spans="1:7">
      <c r="A85" t="s">
        <v>637</v>
      </c>
      <c r="B85" t="s">
        <v>950</v>
      </c>
      <c r="C85" t="s">
        <v>775</v>
      </c>
      <c r="D85" t="s">
        <v>327</v>
      </c>
      <c r="E85" s="511">
        <v>454740</v>
      </c>
      <c r="F85" s="511">
        <v>0</v>
      </c>
      <c r="G85" s="511">
        <v>0</v>
      </c>
    </row>
    <row r="86" spans="1:7">
      <c r="A86" t="s">
        <v>638</v>
      </c>
      <c r="B86" t="s">
        <v>951</v>
      </c>
      <c r="C86" t="s">
        <v>776</v>
      </c>
      <c r="D86" t="s">
        <v>327</v>
      </c>
      <c r="E86" s="511">
        <v>689000</v>
      </c>
      <c r="F86" s="511">
        <v>0</v>
      </c>
      <c r="G86" s="511">
        <v>0</v>
      </c>
    </row>
    <row r="87" spans="1:7">
      <c r="A87" t="s">
        <v>639</v>
      </c>
      <c r="B87" t="s">
        <v>952</v>
      </c>
      <c r="C87" t="s">
        <v>777</v>
      </c>
      <c r="D87" t="s">
        <v>327</v>
      </c>
      <c r="E87" s="511">
        <v>757900</v>
      </c>
      <c r="F87" s="511">
        <v>0</v>
      </c>
      <c r="G87" s="511">
        <v>0</v>
      </c>
    </row>
    <row r="88" spans="1:7">
      <c r="A88" t="s">
        <v>640</v>
      </c>
      <c r="B88" t="s">
        <v>953</v>
      </c>
      <c r="C88" t="s">
        <v>778</v>
      </c>
      <c r="D88" t="s">
        <v>327</v>
      </c>
      <c r="E88" s="511">
        <v>413400</v>
      </c>
      <c r="F88" s="511">
        <v>0</v>
      </c>
      <c r="G88" s="511">
        <v>0</v>
      </c>
    </row>
    <row r="89" spans="1:7">
      <c r="A89" t="s">
        <v>641</v>
      </c>
      <c r="B89" t="s">
        <v>954</v>
      </c>
      <c r="C89" t="s">
        <v>779</v>
      </c>
      <c r="D89" t="s">
        <v>327</v>
      </c>
      <c r="E89" s="511">
        <v>454740</v>
      </c>
      <c r="F89" s="511">
        <v>0</v>
      </c>
      <c r="G89" s="511">
        <v>0</v>
      </c>
    </row>
    <row r="90" spans="1:7">
      <c r="A90" t="s">
        <v>955</v>
      </c>
      <c r="C90"/>
      <c r="D90"/>
      <c r="E90"/>
      <c r="F90"/>
      <c r="G90"/>
    </row>
    <row r="91" spans="1:7">
      <c r="A91" t="s">
        <v>642</v>
      </c>
      <c r="B91" t="s">
        <v>956</v>
      </c>
      <c r="C91" t="s">
        <v>780</v>
      </c>
      <c r="D91" t="s">
        <v>327</v>
      </c>
      <c r="E91" s="511">
        <v>359000</v>
      </c>
      <c r="F91" s="511">
        <v>0</v>
      </c>
      <c r="G91" s="511">
        <v>0</v>
      </c>
    </row>
    <row r="92" spans="1:7">
      <c r="A92" t="s">
        <v>643</v>
      </c>
      <c r="B92" t="s">
        <v>957</v>
      </c>
      <c r="C92" t="s">
        <v>781</v>
      </c>
      <c r="D92" t="s">
        <v>327</v>
      </c>
      <c r="E92" s="511">
        <v>430800</v>
      </c>
      <c r="F92" s="511">
        <v>0</v>
      </c>
      <c r="G92" s="511">
        <v>0</v>
      </c>
    </row>
    <row r="93" spans="1:7">
      <c r="A93" t="s">
        <v>644</v>
      </c>
      <c r="B93" t="s">
        <v>958</v>
      </c>
      <c r="C93" t="s">
        <v>782</v>
      </c>
      <c r="D93" t="s">
        <v>327</v>
      </c>
      <c r="E93" s="511">
        <v>215400</v>
      </c>
      <c r="F93" s="511">
        <v>0</v>
      </c>
      <c r="G93" s="511">
        <v>0</v>
      </c>
    </row>
    <row r="94" spans="1:7">
      <c r="A94" t="s">
        <v>645</v>
      </c>
      <c r="B94" t="s">
        <v>959</v>
      </c>
      <c r="C94" t="s">
        <v>783</v>
      </c>
      <c r="D94" t="s">
        <v>327</v>
      </c>
      <c r="E94" s="511">
        <v>258480</v>
      </c>
      <c r="F94" s="511">
        <v>0</v>
      </c>
      <c r="G94" s="511">
        <v>0</v>
      </c>
    </row>
    <row r="95" spans="1:7">
      <c r="A95" t="s">
        <v>646</v>
      </c>
      <c r="B95" t="s">
        <v>960</v>
      </c>
      <c r="C95" t="s">
        <v>784</v>
      </c>
      <c r="D95" t="s">
        <v>327</v>
      </c>
      <c r="E95" s="511">
        <v>359000</v>
      </c>
      <c r="F95" s="511">
        <v>0</v>
      </c>
      <c r="G95" s="511">
        <v>0</v>
      </c>
    </row>
    <row r="96" spans="1:7">
      <c r="A96" t="s">
        <v>647</v>
      </c>
      <c r="B96" t="s">
        <v>961</v>
      </c>
      <c r="C96" t="s">
        <v>785</v>
      </c>
      <c r="D96" t="s">
        <v>327</v>
      </c>
      <c r="E96" s="511">
        <v>430800</v>
      </c>
      <c r="F96" s="511">
        <v>0</v>
      </c>
      <c r="G96" s="511">
        <v>0</v>
      </c>
    </row>
    <row r="97" spans="1:7">
      <c r="A97" t="s">
        <v>648</v>
      </c>
      <c r="B97" t="s">
        <v>962</v>
      </c>
      <c r="C97" t="s">
        <v>786</v>
      </c>
      <c r="D97" t="s">
        <v>327</v>
      </c>
      <c r="E97" s="511">
        <v>215400</v>
      </c>
      <c r="F97" s="511">
        <v>0</v>
      </c>
      <c r="G97" s="511">
        <v>0</v>
      </c>
    </row>
    <row r="98" spans="1:7">
      <c r="A98" t="s">
        <v>649</v>
      </c>
      <c r="B98" t="s">
        <v>963</v>
      </c>
      <c r="C98" t="s">
        <v>787</v>
      </c>
      <c r="D98" t="s">
        <v>327</v>
      </c>
      <c r="E98" s="511">
        <v>258480</v>
      </c>
      <c r="F98" s="511">
        <v>0</v>
      </c>
      <c r="G98" s="511">
        <v>0</v>
      </c>
    </row>
    <row r="99" spans="1:7">
      <c r="A99" t="s">
        <v>964</v>
      </c>
      <c r="C99"/>
      <c r="D99"/>
      <c r="E99"/>
      <c r="F99"/>
      <c r="G99"/>
    </row>
    <row r="100" spans="1:7">
      <c r="A100" t="s">
        <v>650</v>
      </c>
      <c r="B100" t="s">
        <v>965</v>
      </c>
      <c r="C100" t="s">
        <v>788</v>
      </c>
      <c r="D100" t="s">
        <v>327</v>
      </c>
      <c r="E100" s="511">
        <v>239100</v>
      </c>
      <c r="F100" s="511">
        <v>0</v>
      </c>
      <c r="G100" s="511">
        <v>0</v>
      </c>
    </row>
    <row r="101" spans="1:7">
      <c r="A101" t="s">
        <v>651</v>
      </c>
      <c r="B101" t="s">
        <v>966</v>
      </c>
      <c r="C101" t="s">
        <v>789</v>
      </c>
      <c r="D101" t="s">
        <v>327</v>
      </c>
      <c r="E101" s="511">
        <v>286920</v>
      </c>
      <c r="F101" s="511">
        <v>0</v>
      </c>
      <c r="G101" s="511">
        <v>0</v>
      </c>
    </row>
    <row r="102" spans="1:7">
      <c r="A102" t="s">
        <v>967</v>
      </c>
      <c r="C102"/>
      <c r="D102"/>
      <c r="E102"/>
      <c r="F102"/>
      <c r="G102"/>
    </row>
    <row r="103" spans="1:7">
      <c r="A103" t="s">
        <v>652</v>
      </c>
      <c r="B103" t="s">
        <v>968</v>
      </c>
      <c r="C103" t="s">
        <v>790</v>
      </c>
      <c r="D103" t="s">
        <v>327</v>
      </c>
      <c r="E103" s="511">
        <v>700000</v>
      </c>
      <c r="F103" s="511">
        <v>0</v>
      </c>
      <c r="G103" s="511">
        <v>0</v>
      </c>
    </row>
    <row r="104" spans="1:7">
      <c r="A104" t="s">
        <v>653</v>
      </c>
      <c r="B104" t="s">
        <v>969</v>
      </c>
      <c r="C104" t="s">
        <v>791</v>
      </c>
      <c r="D104" t="s">
        <v>327</v>
      </c>
      <c r="E104" s="511">
        <v>910000</v>
      </c>
      <c r="F104" s="511">
        <v>0</v>
      </c>
      <c r="G104" s="511">
        <v>0</v>
      </c>
    </row>
    <row r="105" spans="1:7">
      <c r="A105" t="s">
        <v>654</v>
      </c>
      <c r="B105" t="s">
        <v>970</v>
      </c>
      <c r="C105" t="s">
        <v>971</v>
      </c>
      <c r="D105" t="s">
        <v>327</v>
      </c>
      <c r="E105" s="511">
        <v>350000</v>
      </c>
      <c r="F105" s="511">
        <v>0</v>
      </c>
      <c r="G105" s="511">
        <v>0</v>
      </c>
    </row>
    <row r="106" spans="1:7">
      <c r="A106" t="s">
        <v>972</v>
      </c>
      <c r="C106"/>
      <c r="D106"/>
      <c r="E106"/>
      <c r="F106"/>
      <c r="G106"/>
    </row>
    <row r="107" spans="1:7">
      <c r="A107" t="s">
        <v>655</v>
      </c>
      <c r="B107" t="s">
        <v>973</v>
      </c>
      <c r="C107" t="s">
        <v>792</v>
      </c>
      <c r="D107" t="s">
        <v>0</v>
      </c>
      <c r="E107" s="511">
        <v>569350</v>
      </c>
      <c r="F107" s="511">
        <v>0</v>
      </c>
      <c r="G107" s="511">
        <v>0</v>
      </c>
    </row>
    <row r="108" spans="1:7">
      <c r="A108" t="s">
        <v>656</v>
      </c>
      <c r="B108" t="s">
        <v>974</v>
      </c>
      <c r="C108" t="s">
        <v>793</v>
      </c>
      <c r="D108" t="s">
        <v>0</v>
      </c>
      <c r="E108" s="511">
        <v>626285</v>
      </c>
      <c r="F108" s="511">
        <v>0</v>
      </c>
      <c r="G108" s="511">
        <v>0</v>
      </c>
    </row>
    <row r="109" spans="1:7">
      <c r="A109" t="s">
        <v>657</v>
      </c>
      <c r="B109" t="s">
        <v>975</v>
      </c>
      <c r="C109" t="s">
        <v>794</v>
      </c>
      <c r="D109" t="s">
        <v>0</v>
      </c>
      <c r="E109" s="511">
        <v>284675</v>
      </c>
      <c r="F109" s="511">
        <v>0</v>
      </c>
      <c r="G109" s="511">
        <v>0</v>
      </c>
    </row>
    <row r="110" spans="1:7">
      <c r="A110" t="s">
        <v>976</v>
      </c>
      <c r="C110"/>
      <c r="D110"/>
      <c r="E110"/>
      <c r="F110"/>
      <c r="G110"/>
    </row>
    <row r="111" spans="1:7">
      <c r="A111" t="s">
        <v>659</v>
      </c>
      <c r="B111" t="s">
        <v>977</v>
      </c>
      <c r="C111" t="s">
        <v>795</v>
      </c>
      <c r="D111" t="s">
        <v>330</v>
      </c>
      <c r="E111" s="511">
        <v>3000000</v>
      </c>
      <c r="F111" s="511">
        <v>0</v>
      </c>
      <c r="G111" s="511">
        <v>0</v>
      </c>
    </row>
    <row r="112" spans="1:7">
      <c r="A112" t="s">
        <v>661</v>
      </c>
      <c r="B112" t="s">
        <v>978</v>
      </c>
      <c r="C112" t="s">
        <v>796</v>
      </c>
      <c r="D112" t="s">
        <v>673</v>
      </c>
      <c r="E112" s="511">
        <v>2500</v>
      </c>
      <c r="F112" s="511">
        <v>0</v>
      </c>
      <c r="G112" s="511">
        <v>0</v>
      </c>
    </row>
    <row r="113" spans="1:7">
      <c r="A113" t="s">
        <v>979</v>
      </c>
      <c r="C113"/>
      <c r="D113"/>
      <c r="E113"/>
      <c r="F113"/>
      <c r="G113"/>
    </row>
    <row r="114" spans="1:7">
      <c r="A114" t="s">
        <v>664</v>
      </c>
      <c r="B114" t="s">
        <v>980</v>
      </c>
      <c r="C114" t="s">
        <v>797</v>
      </c>
      <c r="D114" t="s">
        <v>330</v>
      </c>
      <c r="E114" s="511">
        <v>2000000</v>
      </c>
      <c r="F114" s="511">
        <v>0</v>
      </c>
      <c r="G114" s="511">
        <v>0</v>
      </c>
    </row>
    <row r="115" spans="1:7">
      <c r="A115" t="s">
        <v>665</v>
      </c>
      <c r="B115" t="s">
        <v>981</v>
      </c>
      <c r="C115" t="s">
        <v>798</v>
      </c>
      <c r="D115" t="s">
        <v>673</v>
      </c>
      <c r="E115" s="511">
        <v>196000</v>
      </c>
      <c r="F115" s="511">
        <v>0</v>
      </c>
      <c r="G115" s="511">
        <v>0</v>
      </c>
    </row>
    <row r="116" spans="1:7">
      <c r="A116" t="s">
        <v>666</v>
      </c>
      <c r="B116" t="s">
        <v>982</v>
      </c>
      <c r="C116" t="s">
        <v>799</v>
      </c>
      <c r="D116" t="s">
        <v>330</v>
      </c>
      <c r="E116" s="511">
        <v>2000000</v>
      </c>
      <c r="F116" s="511">
        <v>0</v>
      </c>
      <c r="G116" s="511">
        <v>0</v>
      </c>
    </row>
    <row r="117" spans="1:7">
      <c r="A117" t="s">
        <v>667</v>
      </c>
      <c r="B117" t="s">
        <v>983</v>
      </c>
      <c r="C117" t="s">
        <v>800</v>
      </c>
      <c r="D117" t="s">
        <v>673</v>
      </c>
      <c r="E117" s="511">
        <v>196000</v>
      </c>
      <c r="F117" s="511">
        <v>0</v>
      </c>
      <c r="G117" s="511">
        <v>0</v>
      </c>
    </row>
    <row r="118" spans="1:7">
      <c r="A118" t="s">
        <v>984</v>
      </c>
      <c r="C118"/>
      <c r="D118"/>
      <c r="E118"/>
      <c r="F118"/>
      <c r="G118"/>
    </row>
    <row r="119" spans="1:7">
      <c r="A119" t="s">
        <v>668</v>
      </c>
      <c r="B119" t="s">
        <v>985</v>
      </c>
      <c r="C119" t="s">
        <v>817</v>
      </c>
      <c r="D119" t="s">
        <v>524</v>
      </c>
      <c r="E119" s="511">
        <v>0</v>
      </c>
      <c r="F119" s="511">
        <v>0</v>
      </c>
      <c r="G119" s="511">
        <v>0</v>
      </c>
    </row>
    <row r="120" spans="1:7">
      <c r="A120" t="s">
        <v>986</v>
      </c>
      <c r="C120"/>
      <c r="D120"/>
      <c r="E120"/>
      <c r="F120"/>
      <c r="G120"/>
    </row>
    <row r="121" spans="1:7">
      <c r="A121" t="s">
        <v>671</v>
      </c>
      <c r="B121" t="s">
        <v>987</v>
      </c>
      <c r="C121" t="s">
        <v>818</v>
      </c>
      <c r="D121" t="s">
        <v>327</v>
      </c>
      <c r="E121" s="511">
        <v>4419000</v>
      </c>
      <c r="F121" s="512">
        <v>0</v>
      </c>
      <c r="G121" s="511">
        <v>0</v>
      </c>
    </row>
    <row r="122" spans="1:7">
      <c r="A122" t="s">
        <v>672</v>
      </c>
      <c r="B122" t="s">
        <v>988</v>
      </c>
      <c r="C122" t="s">
        <v>819</v>
      </c>
      <c r="D122" t="s">
        <v>327</v>
      </c>
      <c r="E122" s="511">
        <v>2993000</v>
      </c>
      <c r="F122" s="512">
        <v>0</v>
      </c>
      <c r="G122" s="511">
        <v>0</v>
      </c>
    </row>
    <row r="123" spans="1:7">
      <c r="A123" t="s">
        <v>816</v>
      </c>
      <c r="B123" t="s">
        <v>989</v>
      </c>
      <c r="C123" t="s">
        <v>820</v>
      </c>
      <c r="D123" t="s">
        <v>534</v>
      </c>
      <c r="E123" s="511">
        <v>0</v>
      </c>
      <c r="F123" s="511">
        <v>0</v>
      </c>
      <c r="G123" s="511">
        <v>0</v>
      </c>
    </row>
    <row r="124" spans="1:7">
      <c r="A124" t="s">
        <v>658</v>
      </c>
      <c r="C124"/>
      <c r="D124"/>
      <c r="E124"/>
      <c r="F124"/>
      <c r="G124"/>
    </row>
    <row r="125" spans="1:7">
      <c r="A125" t="s">
        <v>674</v>
      </c>
      <c r="B125" t="s">
        <v>990</v>
      </c>
      <c r="C125" t="s">
        <v>660</v>
      </c>
      <c r="D125" t="s">
        <v>327</v>
      </c>
      <c r="E125" s="511">
        <v>3858040</v>
      </c>
      <c r="F125" s="513">
        <v>10</v>
      </c>
      <c r="G125" s="511">
        <v>38580400</v>
      </c>
    </row>
    <row r="126" spans="1:7">
      <c r="A126" t="s">
        <v>675</v>
      </c>
      <c r="B126" t="s">
        <v>662</v>
      </c>
      <c r="C126" t="s">
        <v>663</v>
      </c>
      <c r="D126" t="s">
        <v>534</v>
      </c>
      <c r="E126" s="511">
        <v>0</v>
      </c>
      <c r="F126" s="511">
        <v>0</v>
      </c>
      <c r="G126" s="511">
        <v>0</v>
      </c>
    </row>
    <row r="127" spans="1:7">
      <c r="A127" t="s">
        <v>331</v>
      </c>
      <c r="C127"/>
      <c r="D127"/>
      <c r="E127"/>
      <c r="F127"/>
      <c r="G127"/>
    </row>
    <row r="128" spans="1:7">
      <c r="A128" t="s">
        <v>676</v>
      </c>
      <c r="B128" t="s">
        <v>847</v>
      </c>
      <c r="C128" t="s">
        <v>801</v>
      </c>
      <c r="D128" t="s">
        <v>327</v>
      </c>
      <c r="E128" s="511">
        <v>2200000</v>
      </c>
      <c r="F128" s="513">
        <v>0</v>
      </c>
      <c r="G128" s="511">
        <v>0</v>
      </c>
    </row>
    <row r="129" spans="1:7">
      <c r="A129" t="s">
        <v>677</v>
      </c>
      <c r="B129" t="s">
        <v>848</v>
      </c>
      <c r="C129" t="s">
        <v>802</v>
      </c>
      <c r="D129" t="s">
        <v>534</v>
      </c>
      <c r="E129" s="511">
        <v>0</v>
      </c>
      <c r="F129" s="511">
        <v>0</v>
      </c>
      <c r="G129" s="511">
        <v>0</v>
      </c>
    </row>
    <row r="130" spans="1:7">
      <c r="A130" t="s">
        <v>678</v>
      </c>
      <c r="B130" t="s">
        <v>849</v>
      </c>
      <c r="C130" t="s">
        <v>803</v>
      </c>
      <c r="D130" t="s">
        <v>534</v>
      </c>
      <c r="E130" s="511">
        <v>570</v>
      </c>
      <c r="F130" s="511">
        <v>728</v>
      </c>
      <c r="G130" s="511">
        <v>414960</v>
      </c>
    </row>
    <row r="131" spans="1:7">
      <c r="A131" t="s">
        <v>679</v>
      </c>
      <c r="B131" t="s">
        <v>669</v>
      </c>
      <c r="C131" t="s">
        <v>670</v>
      </c>
      <c r="D131" t="s">
        <v>534</v>
      </c>
      <c r="E131" s="511">
        <v>0</v>
      </c>
      <c r="F131" s="511">
        <v>0</v>
      </c>
      <c r="G131" s="514">
        <v>50707608</v>
      </c>
    </row>
    <row r="132" spans="1:7">
      <c r="A132" t="s">
        <v>991</v>
      </c>
      <c r="C132"/>
      <c r="D132"/>
      <c r="E132"/>
      <c r="F132"/>
      <c r="G132"/>
    </row>
    <row r="133" spans="1:7">
      <c r="A133" t="s">
        <v>680</v>
      </c>
      <c r="B133" t="s">
        <v>992</v>
      </c>
      <c r="C133" t="s">
        <v>804</v>
      </c>
      <c r="D133" t="s">
        <v>534</v>
      </c>
      <c r="E133" s="511">
        <v>459</v>
      </c>
      <c r="F133" t="s">
        <v>524</v>
      </c>
      <c r="G133" s="511">
        <v>0</v>
      </c>
    </row>
    <row r="134" spans="1:7">
      <c r="A134" t="s">
        <v>681</v>
      </c>
      <c r="B134" t="s">
        <v>993</v>
      </c>
      <c r="C134" t="s">
        <v>805</v>
      </c>
      <c r="D134" t="s">
        <v>534</v>
      </c>
      <c r="E134" s="511">
        <v>1210</v>
      </c>
      <c r="F134" t="s">
        <v>524</v>
      </c>
      <c r="G134" s="511">
        <v>1800000</v>
      </c>
    </row>
    <row r="135" spans="1:7">
      <c r="A135" t="s">
        <v>682</v>
      </c>
      <c r="B135" t="s">
        <v>994</v>
      </c>
      <c r="C135" t="s">
        <v>806</v>
      </c>
      <c r="D135" t="s">
        <v>534</v>
      </c>
      <c r="E135" s="511">
        <v>692200000</v>
      </c>
      <c r="F135" t="s">
        <v>524</v>
      </c>
      <c r="G135" s="511">
        <v>0</v>
      </c>
    </row>
    <row r="136" spans="1:7">
      <c r="A136" t="s">
        <v>683</v>
      </c>
      <c r="B136" t="s">
        <v>995</v>
      </c>
      <c r="C136" t="s">
        <v>807</v>
      </c>
      <c r="D136" t="s">
        <v>534</v>
      </c>
      <c r="E136" s="511">
        <v>407</v>
      </c>
      <c r="F136" t="s">
        <v>524</v>
      </c>
      <c r="G136" s="511">
        <v>0</v>
      </c>
    </row>
    <row r="137" spans="1:7">
      <c r="A137" t="s">
        <v>684</v>
      </c>
      <c r="B137" t="s">
        <v>996</v>
      </c>
      <c r="C137" t="s">
        <v>821</v>
      </c>
      <c r="D137" t="s">
        <v>534</v>
      </c>
      <c r="E137" s="511">
        <v>0</v>
      </c>
      <c r="F137" t="s">
        <v>524</v>
      </c>
      <c r="G137" s="511">
        <v>0</v>
      </c>
    </row>
    <row r="138" spans="1:7">
      <c r="A138" t="s">
        <v>685</v>
      </c>
      <c r="B138" t="s">
        <v>686</v>
      </c>
      <c r="C138" t="s">
        <v>997</v>
      </c>
      <c r="D138" t="s">
        <v>534</v>
      </c>
      <c r="E138" t="s">
        <v>524</v>
      </c>
      <c r="F138" t="s">
        <v>524</v>
      </c>
      <c r="G138" s="514">
        <v>1800000</v>
      </c>
    </row>
    <row r="139" spans="1:7" ht="15.75" thickBot="1"/>
    <row r="140" spans="1:7" ht="15.75" thickBot="1">
      <c r="C140" s="394" t="s">
        <v>863</v>
      </c>
      <c r="D140" s="395"/>
      <c r="E140" s="396"/>
      <c r="F140" s="397"/>
      <c r="G140" s="398">
        <v>72370447</v>
      </c>
    </row>
  </sheetData>
  <pageMargins left="0.23622047244094491" right="0.23622047244094491" top="0.74803149606299213" bottom="0.55118110236220474" header="0.31496062992125984" footer="0.15748031496062992"/>
  <pageSetup paperSize="9" scale="59" orientation="portrait" horizontalDpi="300" verticalDpi="300" r:id="rId1"/>
  <headerFooter alignWithMargins="0">
    <oddHeader>&amp;C&amp;"-,Félkövér"&amp;14 2020. évi állami támogatás jogcímenként&amp;R&amp;"-,Félkövér"&amp;14 10.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U83"/>
  <sheetViews>
    <sheetView view="pageLayout" zoomScaleNormal="100" zoomScaleSheetLayoutView="115" workbookViewId="0">
      <selection activeCell="F24" sqref="F24"/>
    </sheetView>
  </sheetViews>
  <sheetFormatPr defaultColWidth="9.140625" defaultRowHeight="15.75"/>
  <cols>
    <col min="1" max="1" width="4.140625" style="322" customWidth="1"/>
    <col min="2" max="2" width="26.7109375" style="321" customWidth="1"/>
    <col min="3" max="3" width="10.28515625" style="321" bestFit="1" customWidth="1"/>
    <col min="4" max="4" width="10.85546875" style="321" bestFit="1" customWidth="1"/>
    <col min="5" max="5" width="10.140625" style="321" bestFit="1" customWidth="1"/>
    <col min="6" max="6" width="10.28515625" style="321" bestFit="1" customWidth="1"/>
    <col min="7" max="7" width="10.85546875" style="321" bestFit="1" customWidth="1"/>
    <col min="8" max="9" width="10.28515625" style="321" bestFit="1" customWidth="1"/>
    <col min="10" max="11" width="10.140625" style="321" bestFit="1" customWidth="1"/>
    <col min="12" max="13" width="10.28515625" style="321" bestFit="1" customWidth="1"/>
    <col min="14" max="14" width="10.140625" style="321" bestFit="1" customWidth="1"/>
    <col min="15" max="15" width="11.42578125" style="322" bestFit="1" customWidth="1"/>
    <col min="16" max="16" width="9.140625" style="321"/>
    <col min="17" max="17" width="17.7109375" style="321" customWidth="1"/>
    <col min="18" max="18" width="15.140625" style="372" bestFit="1" customWidth="1"/>
    <col min="19" max="19" width="9.140625" style="321" customWidth="1"/>
    <col min="20" max="21" width="14.7109375" style="321" customWidth="1"/>
    <col min="22" max="22" width="9.140625" style="321" customWidth="1"/>
    <col min="23" max="16384" width="9.140625" style="321"/>
  </cols>
  <sheetData>
    <row r="1" spans="1:21" ht="31.5" customHeight="1">
      <c r="A1" s="612" t="s">
        <v>899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</row>
    <row r="2" spans="1:21" ht="16.5" thickBot="1">
      <c r="O2" s="5" t="s">
        <v>726</v>
      </c>
    </row>
    <row r="3" spans="1:21" s="322" customFormat="1" ht="26.1" customHeight="1" thickBot="1">
      <c r="A3" s="323" t="s">
        <v>270</v>
      </c>
      <c r="B3" s="324" t="s">
        <v>167</v>
      </c>
      <c r="C3" s="324" t="s">
        <v>444</v>
      </c>
      <c r="D3" s="324" t="s">
        <v>445</v>
      </c>
      <c r="E3" s="324" t="s">
        <v>446</v>
      </c>
      <c r="F3" s="324" t="s">
        <v>447</v>
      </c>
      <c r="G3" s="324" t="s">
        <v>448</v>
      </c>
      <c r="H3" s="324" t="s">
        <v>449</v>
      </c>
      <c r="I3" s="324" t="s">
        <v>450</v>
      </c>
      <c r="J3" s="324" t="s">
        <v>451</v>
      </c>
      <c r="K3" s="324" t="s">
        <v>452</v>
      </c>
      <c r="L3" s="324" t="s">
        <v>453</v>
      </c>
      <c r="M3" s="324" t="s">
        <v>454</v>
      </c>
      <c r="N3" s="324" t="s">
        <v>455</v>
      </c>
      <c r="O3" s="325" t="s">
        <v>268</v>
      </c>
      <c r="R3" s="372"/>
    </row>
    <row r="4" spans="1:21" s="327" customFormat="1" ht="15" customHeight="1" thickBot="1">
      <c r="A4" s="326" t="s">
        <v>7</v>
      </c>
      <c r="B4" s="614" t="s">
        <v>165</v>
      </c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6"/>
      <c r="R4" s="372"/>
    </row>
    <row r="5" spans="1:21" s="327" customFormat="1" ht="23.25" thickBot="1">
      <c r="A5" s="328" t="s">
        <v>20</v>
      </c>
      <c r="B5" s="329" t="s">
        <v>456</v>
      </c>
      <c r="C5" s="330">
        <v>8684454</v>
      </c>
      <c r="D5" s="330">
        <v>5789636</v>
      </c>
      <c r="E5" s="330">
        <v>5789636</v>
      </c>
      <c r="F5" s="330">
        <v>5789636</v>
      </c>
      <c r="G5" s="330">
        <v>5789636</v>
      </c>
      <c r="H5" s="330">
        <v>5789636</v>
      </c>
      <c r="I5" s="330">
        <v>5789636</v>
      </c>
      <c r="J5" s="330">
        <v>5789636</v>
      </c>
      <c r="K5" s="330">
        <v>5789636</v>
      </c>
      <c r="L5" s="330">
        <v>5789636</v>
      </c>
      <c r="M5" s="330">
        <v>5789636</v>
      </c>
      <c r="N5" s="330">
        <v>5789633</v>
      </c>
      <c r="O5" s="331">
        <f t="shared" ref="O5:O27" si="0">SUM(C5:N5)</f>
        <v>72370447</v>
      </c>
      <c r="Q5" s="373">
        <f>R5-O5</f>
        <v>0</v>
      </c>
      <c r="R5" s="372">
        <f>'1.1.sz.mell.'!D5</f>
        <v>72370447</v>
      </c>
      <c r="T5" s="373">
        <f>R5/12</f>
        <v>6030870.583333333</v>
      </c>
      <c r="U5" s="373">
        <f>ROUND(T5,0)</f>
        <v>6030871</v>
      </c>
    </row>
    <row r="6" spans="1:21" s="336" customFormat="1" ht="23.25" thickBot="1">
      <c r="A6" s="332" t="s">
        <v>32</v>
      </c>
      <c r="B6" s="333" t="s">
        <v>457</v>
      </c>
      <c r="C6" s="334">
        <v>172500</v>
      </c>
      <c r="D6" s="334">
        <v>172500</v>
      </c>
      <c r="E6" s="334">
        <v>172500</v>
      </c>
      <c r="F6" s="334">
        <v>172500</v>
      </c>
      <c r="G6" s="334">
        <v>172500</v>
      </c>
      <c r="H6" s="334">
        <v>172500</v>
      </c>
      <c r="I6" s="334">
        <v>172500</v>
      </c>
      <c r="J6" s="334">
        <v>172500</v>
      </c>
      <c r="K6" s="334">
        <v>172500</v>
      </c>
      <c r="L6" s="334">
        <v>172500</v>
      </c>
      <c r="M6" s="334">
        <v>172500</v>
      </c>
      <c r="N6" s="334">
        <v>172500</v>
      </c>
      <c r="O6" s="335">
        <f t="shared" si="0"/>
        <v>2070000</v>
      </c>
      <c r="Q6" s="373">
        <f t="shared" ref="Q6:Q28" si="1">R6-O6</f>
        <v>0</v>
      </c>
      <c r="R6" s="34">
        <f>'1.1.sz.mell.'!D12</f>
        <v>2070000</v>
      </c>
      <c r="T6" s="373">
        <f t="shared" ref="T6:T28" si="2">R6/12</f>
        <v>172500</v>
      </c>
      <c r="U6" s="373">
        <f t="shared" ref="U6:U28" si="3">ROUND(T6,0)</f>
        <v>172500</v>
      </c>
    </row>
    <row r="7" spans="1:21" s="336" customFormat="1" ht="22.5">
      <c r="A7" s="332" t="s">
        <v>144</v>
      </c>
      <c r="B7" s="337" t="s">
        <v>458</v>
      </c>
      <c r="C7" s="338"/>
      <c r="D7" s="338"/>
      <c r="E7" s="338"/>
      <c r="F7" s="338"/>
      <c r="G7" s="338"/>
      <c r="H7" s="338"/>
      <c r="I7" s="338"/>
      <c r="J7" s="338"/>
      <c r="K7" s="338"/>
      <c r="L7" s="338">
        <v>3999990</v>
      </c>
      <c r="M7" s="338"/>
      <c r="N7" s="338"/>
      <c r="O7" s="339">
        <f t="shared" si="0"/>
        <v>3999990</v>
      </c>
      <c r="Q7" s="373">
        <f t="shared" si="1"/>
        <v>0</v>
      </c>
      <c r="R7" s="372">
        <f>'1.1.sz.mell.'!D19</f>
        <v>3999990</v>
      </c>
      <c r="T7" s="373">
        <f t="shared" si="2"/>
        <v>333332.5</v>
      </c>
      <c r="U7" s="373">
        <f t="shared" si="3"/>
        <v>333333</v>
      </c>
    </row>
    <row r="8" spans="1:21" s="336" customFormat="1">
      <c r="A8" s="332" t="s">
        <v>46</v>
      </c>
      <c r="B8" s="337" t="s">
        <v>172</v>
      </c>
      <c r="C8" s="338"/>
      <c r="D8" s="338"/>
      <c r="E8" s="338">
        <v>2400000</v>
      </c>
      <c r="F8" s="338">
        <v>200000</v>
      </c>
      <c r="G8" s="338">
        <v>200000</v>
      </c>
      <c r="H8" s="338">
        <v>50000</v>
      </c>
      <c r="I8" s="338">
        <v>50000</v>
      </c>
      <c r="J8" s="338">
        <v>50000</v>
      </c>
      <c r="K8" s="338">
        <v>2400000</v>
      </c>
      <c r="L8" s="338">
        <v>200000</v>
      </c>
      <c r="M8" s="338">
        <v>200000</v>
      </c>
      <c r="N8" s="338">
        <v>50000</v>
      </c>
      <c r="O8" s="339">
        <f>SUM(C8:N8)</f>
        <v>5800000</v>
      </c>
      <c r="Q8" s="373">
        <f t="shared" si="1"/>
        <v>0</v>
      </c>
      <c r="R8" s="372">
        <f>'1.1.sz.mell.'!D26</f>
        <v>5800000</v>
      </c>
      <c r="T8" s="373">
        <f t="shared" si="2"/>
        <v>483333.33333333331</v>
      </c>
      <c r="U8" s="373">
        <f t="shared" si="3"/>
        <v>483333</v>
      </c>
    </row>
    <row r="9" spans="1:21" s="336" customFormat="1" ht="14.1" customHeight="1">
      <c r="A9" s="332" t="s">
        <v>68</v>
      </c>
      <c r="B9" s="340" t="s">
        <v>315</v>
      </c>
      <c r="C9" s="334">
        <v>218291</v>
      </c>
      <c r="D9" s="334">
        <v>218291</v>
      </c>
      <c r="E9" s="334">
        <v>418291</v>
      </c>
      <c r="F9" s="334">
        <v>218291</v>
      </c>
      <c r="G9" s="334">
        <v>218291</v>
      </c>
      <c r="H9" s="334">
        <v>218291</v>
      </c>
      <c r="I9" s="334">
        <v>218291</v>
      </c>
      <c r="J9" s="334">
        <v>218291</v>
      </c>
      <c r="K9" s="334">
        <v>218291</v>
      </c>
      <c r="L9" s="334">
        <v>218291</v>
      </c>
      <c r="M9" s="334">
        <v>218291</v>
      </c>
      <c r="N9" s="334">
        <v>218299</v>
      </c>
      <c r="O9" s="339">
        <f t="shared" si="0"/>
        <v>2819500</v>
      </c>
      <c r="Q9" s="373">
        <f t="shared" si="1"/>
        <v>0</v>
      </c>
      <c r="R9" s="372">
        <f>'1.1.sz.mell.'!D34</f>
        <v>2819500</v>
      </c>
      <c r="T9" s="373">
        <f t="shared" si="2"/>
        <v>234958.33333333334</v>
      </c>
      <c r="U9" s="373">
        <f>ROUND(T9,0)</f>
        <v>234958</v>
      </c>
    </row>
    <row r="10" spans="1:21" s="336" customFormat="1" ht="14.1" customHeight="1">
      <c r="A10" s="332" t="s">
        <v>151</v>
      </c>
      <c r="B10" s="340" t="s">
        <v>220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5">
        <f t="shared" si="0"/>
        <v>0</v>
      </c>
      <c r="Q10" s="373">
        <f t="shared" si="1"/>
        <v>0</v>
      </c>
      <c r="R10" s="372">
        <f>'1.1.sz.mell.'!D46</f>
        <v>0</v>
      </c>
      <c r="T10" s="373">
        <f t="shared" si="2"/>
        <v>0</v>
      </c>
      <c r="U10" s="373">
        <f t="shared" si="3"/>
        <v>0</v>
      </c>
    </row>
    <row r="11" spans="1:21" s="336" customFormat="1" ht="14.1" customHeight="1">
      <c r="A11" s="332" t="s">
        <v>86</v>
      </c>
      <c r="B11" s="340" t="s">
        <v>173</v>
      </c>
      <c r="C11" s="334"/>
      <c r="D11" s="334"/>
      <c r="E11" s="334"/>
      <c r="F11" s="334"/>
      <c r="G11" s="334"/>
      <c r="H11" s="334">
        <v>110000</v>
      </c>
      <c r="I11" s="334"/>
      <c r="J11" s="334"/>
      <c r="K11" s="334"/>
      <c r="L11" s="334"/>
      <c r="M11" s="334"/>
      <c r="N11" s="334"/>
      <c r="O11" s="335">
        <f t="shared" si="0"/>
        <v>110000</v>
      </c>
      <c r="Q11" s="373">
        <f t="shared" si="1"/>
        <v>-110000</v>
      </c>
      <c r="R11" s="372"/>
      <c r="T11" s="373">
        <f t="shared" si="2"/>
        <v>0</v>
      </c>
      <c r="U11" s="373">
        <f t="shared" si="3"/>
        <v>0</v>
      </c>
    </row>
    <row r="12" spans="1:21" s="336" customFormat="1" ht="22.5">
      <c r="A12" s="332" t="s">
        <v>88</v>
      </c>
      <c r="B12" s="333" t="s">
        <v>257</v>
      </c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5">
        <f t="shared" si="0"/>
        <v>0</v>
      </c>
      <c r="Q12" s="373">
        <f t="shared" si="1"/>
        <v>0</v>
      </c>
      <c r="R12" s="372"/>
      <c r="T12" s="373">
        <f t="shared" si="2"/>
        <v>0</v>
      </c>
      <c r="U12" s="373">
        <f t="shared" si="3"/>
        <v>0</v>
      </c>
    </row>
    <row r="13" spans="1:21" s="336" customFormat="1" ht="14.1" customHeight="1" thickBot="1">
      <c r="A13" s="366" t="s">
        <v>157</v>
      </c>
      <c r="B13" s="340" t="s">
        <v>316</v>
      </c>
      <c r="C13" s="334">
        <v>60432791</v>
      </c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5">
        <f t="shared" si="0"/>
        <v>60432791</v>
      </c>
      <c r="Q13" s="373">
        <f t="shared" si="1"/>
        <v>0</v>
      </c>
      <c r="R13" s="372">
        <f>'1.1.sz.mell.'!D91</f>
        <v>60432791</v>
      </c>
      <c r="T13" s="373">
        <f t="shared" si="2"/>
        <v>5036065.916666667</v>
      </c>
      <c r="U13" s="373">
        <f t="shared" si="3"/>
        <v>5036066</v>
      </c>
    </row>
    <row r="14" spans="1:21" s="327" customFormat="1" ht="15.95" customHeight="1" thickBot="1">
      <c r="A14" s="367" t="s">
        <v>176</v>
      </c>
      <c r="B14" s="365" t="s">
        <v>459</v>
      </c>
      <c r="C14" s="342">
        <f t="shared" ref="C14" si="4">SUM(C5:C13)</f>
        <v>69508036</v>
      </c>
      <c r="D14" s="342">
        <f>SUM(D5:D13)+C28</f>
        <v>61199116</v>
      </c>
      <c r="E14" s="342">
        <f>SUM(E5:E13)+D28</f>
        <v>58401178</v>
      </c>
      <c r="F14" s="342">
        <f t="shared" ref="F14:N14" si="5">SUM(F5:F13)+E28</f>
        <v>53203240</v>
      </c>
      <c r="G14" s="342">
        <f t="shared" si="5"/>
        <v>44630302</v>
      </c>
      <c r="H14" s="342">
        <f t="shared" si="5"/>
        <v>39392364</v>
      </c>
      <c r="I14" s="342">
        <f t="shared" si="5"/>
        <v>33726060</v>
      </c>
      <c r="J14" s="342">
        <f t="shared" si="5"/>
        <v>28696488</v>
      </c>
      <c r="K14" s="342">
        <f t="shared" si="5"/>
        <v>25698550</v>
      </c>
      <c r="L14" s="342">
        <f t="shared" si="5"/>
        <v>24500602</v>
      </c>
      <c r="M14" s="342">
        <f t="shared" si="5"/>
        <v>19302664</v>
      </c>
      <c r="N14" s="342">
        <f t="shared" si="5"/>
        <v>13954731</v>
      </c>
      <c r="O14" s="343">
        <f>SUM(O5:O13)</f>
        <v>147602728</v>
      </c>
      <c r="Q14" s="373">
        <f t="shared" si="1"/>
        <v>-110000</v>
      </c>
      <c r="R14" s="372">
        <f>SUM(R5:R13)</f>
        <v>147492728</v>
      </c>
      <c r="T14" s="373">
        <f t="shared" si="2"/>
        <v>12291060.666666666</v>
      </c>
      <c r="U14" s="373">
        <f t="shared" si="3"/>
        <v>12291061</v>
      </c>
    </row>
    <row r="15" spans="1:21" s="327" customFormat="1" ht="15" customHeight="1" thickBot="1">
      <c r="A15" s="367" t="s">
        <v>177</v>
      </c>
      <c r="B15" s="615" t="s">
        <v>166</v>
      </c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6"/>
      <c r="Q15" s="373">
        <f t="shared" si="1"/>
        <v>0</v>
      </c>
      <c r="R15" s="372"/>
      <c r="T15" s="373">
        <f t="shared" si="2"/>
        <v>0</v>
      </c>
      <c r="U15" s="373">
        <f t="shared" si="3"/>
        <v>0</v>
      </c>
    </row>
    <row r="16" spans="1:21" s="336" customFormat="1" ht="14.1" customHeight="1">
      <c r="A16" s="344" t="s">
        <v>178</v>
      </c>
      <c r="B16" s="345" t="s">
        <v>169</v>
      </c>
      <c r="C16" s="338">
        <v>1747913</v>
      </c>
      <c r="D16" s="338">
        <v>1747913</v>
      </c>
      <c r="E16" s="338">
        <v>1747913</v>
      </c>
      <c r="F16" s="338">
        <v>1747913</v>
      </c>
      <c r="G16" s="338">
        <v>1747913</v>
      </c>
      <c r="H16" s="338">
        <v>1747913</v>
      </c>
      <c r="I16" s="338">
        <v>1747913</v>
      </c>
      <c r="J16" s="338">
        <v>1747913</v>
      </c>
      <c r="K16" s="338">
        <v>1747913</v>
      </c>
      <c r="L16" s="338">
        <v>1747913</v>
      </c>
      <c r="M16" s="338">
        <v>1747913</v>
      </c>
      <c r="N16" s="338">
        <v>1747909</v>
      </c>
      <c r="O16" s="339">
        <f t="shared" si="0"/>
        <v>20974952</v>
      </c>
      <c r="Q16" s="373">
        <f t="shared" si="1"/>
        <v>0</v>
      </c>
      <c r="R16" s="372">
        <f>'1.1.sz.mell.'!D99</f>
        <v>20974952</v>
      </c>
      <c r="T16" s="373">
        <f>ROUND(R16/12,0)</f>
        <v>1747913</v>
      </c>
      <c r="U16" s="373">
        <f t="shared" si="3"/>
        <v>1747913</v>
      </c>
    </row>
    <row r="17" spans="1:21" s="336" customFormat="1" ht="27" customHeight="1">
      <c r="A17" s="332" t="s">
        <v>181</v>
      </c>
      <c r="B17" s="333" t="s">
        <v>133</v>
      </c>
      <c r="C17" s="334">
        <v>304000</v>
      </c>
      <c r="D17" s="334">
        <v>304000</v>
      </c>
      <c r="E17" s="334">
        <v>304000</v>
      </c>
      <c r="F17" s="334">
        <v>304000</v>
      </c>
      <c r="G17" s="334">
        <v>304000</v>
      </c>
      <c r="H17" s="334">
        <v>304000</v>
      </c>
      <c r="I17" s="334">
        <v>304000</v>
      </c>
      <c r="J17" s="334">
        <v>304000</v>
      </c>
      <c r="K17" s="334">
        <v>304000</v>
      </c>
      <c r="L17" s="334">
        <v>304000</v>
      </c>
      <c r="M17" s="334">
        <v>304000</v>
      </c>
      <c r="N17" s="334">
        <v>304014</v>
      </c>
      <c r="O17" s="335">
        <f t="shared" si="0"/>
        <v>3648014</v>
      </c>
      <c r="Q17" s="373">
        <f t="shared" si="1"/>
        <v>0</v>
      </c>
      <c r="R17" s="372">
        <f>'1.1.sz.mell.'!D100</f>
        <v>3648014</v>
      </c>
      <c r="T17" s="373">
        <f t="shared" ref="T17:T27" si="6">ROUND(R17/12,0)</f>
        <v>304001</v>
      </c>
      <c r="U17" s="373">
        <f t="shared" si="3"/>
        <v>304001</v>
      </c>
    </row>
    <row r="18" spans="1:21" s="336" customFormat="1" ht="14.1" customHeight="1">
      <c r="A18" s="332" t="s">
        <v>184</v>
      </c>
      <c r="B18" s="340" t="s">
        <v>134</v>
      </c>
      <c r="C18" s="334">
        <v>1605555</v>
      </c>
      <c r="D18" s="334">
        <v>1605555</v>
      </c>
      <c r="E18" s="334">
        <v>1605555</v>
      </c>
      <c r="F18" s="334">
        <v>1605555</v>
      </c>
      <c r="G18" s="334">
        <v>1605555</v>
      </c>
      <c r="H18" s="334">
        <v>1605555</v>
      </c>
      <c r="I18" s="334">
        <v>1605555</v>
      </c>
      <c r="J18" s="334">
        <v>1605555</v>
      </c>
      <c r="K18" s="334">
        <v>1605555</v>
      </c>
      <c r="L18" s="334">
        <v>1605555</v>
      </c>
      <c r="M18" s="334">
        <v>1605555</v>
      </c>
      <c r="N18" s="334">
        <v>1605555</v>
      </c>
      <c r="O18" s="335">
        <f t="shared" si="0"/>
        <v>19266660</v>
      </c>
      <c r="Q18" s="373">
        <f t="shared" si="1"/>
        <v>0</v>
      </c>
      <c r="R18" s="372">
        <f>'1.1.sz.mell.'!D101</f>
        <v>19266660</v>
      </c>
      <c r="T18" s="373">
        <f t="shared" si="6"/>
        <v>1605555</v>
      </c>
      <c r="U18" s="373">
        <f>ROUND(T18,0)</f>
        <v>1605555</v>
      </c>
    </row>
    <row r="19" spans="1:21" s="336" customFormat="1" ht="14.1" customHeight="1">
      <c r="A19" s="332" t="s">
        <v>187</v>
      </c>
      <c r="B19" s="340" t="s">
        <v>135</v>
      </c>
      <c r="C19" s="334">
        <v>621073</v>
      </c>
      <c r="D19" s="334">
        <v>621073</v>
      </c>
      <c r="E19" s="334">
        <v>621073</v>
      </c>
      <c r="F19" s="334">
        <v>621073</v>
      </c>
      <c r="G19" s="334">
        <v>621073</v>
      </c>
      <c r="H19" s="334">
        <v>621073</v>
      </c>
      <c r="I19" s="334">
        <v>302707</v>
      </c>
      <c r="J19" s="334">
        <v>621073</v>
      </c>
      <c r="K19" s="334">
        <v>621073</v>
      </c>
      <c r="L19" s="334">
        <v>621073</v>
      </c>
      <c r="M19" s="334">
        <v>621073</v>
      </c>
      <c r="N19" s="334">
        <v>621069</v>
      </c>
      <c r="O19" s="335">
        <f t="shared" si="0"/>
        <v>7134506</v>
      </c>
      <c r="Q19" s="373">
        <f t="shared" si="1"/>
        <v>0</v>
      </c>
      <c r="R19" s="372">
        <f>'1.1.sz.mell.'!D102</f>
        <v>7134506</v>
      </c>
      <c r="T19" s="373">
        <f t="shared" si="6"/>
        <v>594542</v>
      </c>
      <c r="U19" s="373">
        <f t="shared" si="3"/>
        <v>594542</v>
      </c>
    </row>
    <row r="20" spans="1:21" s="336" customFormat="1" ht="14.1" customHeight="1">
      <c r="A20" s="332" t="s">
        <v>190</v>
      </c>
      <c r="B20" s="340" t="s">
        <v>137</v>
      </c>
      <c r="C20" s="334">
        <v>3914693</v>
      </c>
      <c r="D20" s="334">
        <v>3909693</v>
      </c>
      <c r="E20" s="334">
        <v>3909693</v>
      </c>
      <c r="F20" s="334">
        <v>3909693</v>
      </c>
      <c r="G20" s="334">
        <v>3909693</v>
      </c>
      <c r="H20" s="334">
        <v>4228059</v>
      </c>
      <c r="I20" s="334">
        <v>3909693</v>
      </c>
      <c r="J20" s="334">
        <v>3909693</v>
      </c>
      <c r="K20" s="334">
        <v>3909693</v>
      </c>
      <c r="L20" s="334">
        <v>3909693</v>
      </c>
      <c r="M20" s="334">
        <v>3909693</v>
      </c>
      <c r="N20" s="334">
        <v>3909697</v>
      </c>
      <c r="O20" s="335">
        <f>SUM(C20:N20)</f>
        <v>47239686</v>
      </c>
      <c r="Q20" s="373">
        <f t="shared" si="1"/>
        <v>0</v>
      </c>
      <c r="R20" s="372">
        <f>'1.1.sz.mell.'!D103</f>
        <v>47239686</v>
      </c>
      <c r="T20" s="373">
        <f t="shared" si="6"/>
        <v>3936641</v>
      </c>
      <c r="U20" s="373">
        <f t="shared" si="3"/>
        <v>3936641</v>
      </c>
    </row>
    <row r="21" spans="1:21" s="336" customFormat="1" ht="14.1" customHeight="1">
      <c r="A21" s="332" t="s">
        <v>193</v>
      </c>
      <c r="B21" s="340" t="s">
        <v>138</v>
      </c>
      <c r="C21" s="334">
        <v>1743700</v>
      </c>
      <c r="D21" s="334">
        <v>1743700</v>
      </c>
      <c r="E21" s="334">
        <v>1743700</v>
      </c>
      <c r="F21" s="334">
        <v>1743700</v>
      </c>
      <c r="G21" s="334">
        <v>1743700</v>
      </c>
      <c r="H21" s="334">
        <v>1743700</v>
      </c>
      <c r="I21" s="334">
        <v>1743700</v>
      </c>
      <c r="J21" s="334">
        <v>1743700</v>
      </c>
      <c r="K21" s="334">
        <v>1743700</v>
      </c>
      <c r="L21" s="334">
        <v>1743700</v>
      </c>
      <c r="M21" s="334">
        <v>1743700</v>
      </c>
      <c r="N21" s="334">
        <v>1743703</v>
      </c>
      <c r="O21" s="335">
        <f t="shared" si="0"/>
        <v>20924403</v>
      </c>
      <c r="Q21" s="373">
        <f t="shared" si="1"/>
        <v>0</v>
      </c>
      <c r="R21" s="372">
        <f>'1.1.sz.mell.'!D109</f>
        <v>20924403</v>
      </c>
      <c r="T21" s="373">
        <f t="shared" si="6"/>
        <v>1743700</v>
      </c>
      <c r="U21" s="373">
        <f t="shared" si="3"/>
        <v>1743700</v>
      </c>
    </row>
    <row r="22" spans="1:21" s="336" customFormat="1">
      <c r="A22" s="332" t="s">
        <v>196</v>
      </c>
      <c r="B22" s="333" t="s">
        <v>140</v>
      </c>
      <c r="C22" s="334">
        <v>1646431</v>
      </c>
      <c r="D22" s="334">
        <v>1646431</v>
      </c>
      <c r="E22" s="334">
        <v>1646431</v>
      </c>
      <c r="F22" s="334">
        <v>1646431</v>
      </c>
      <c r="G22" s="334">
        <v>1646431</v>
      </c>
      <c r="H22" s="334">
        <v>1646431</v>
      </c>
      <c r="I22" s="334">
        <v>1646431</v>
      </c>
      <c r="J22" s="334">
        <v>1646431</v>
      </c>
      <c r="K22" s="334">
        <v>1646431</v>
      </c>
      <c r="L22" s="334">
        <v>1646431</v>
      </c>
      <c r="M22" s="334">
        <v>1646431</v>
      </c>
      <c r="N22" s="334">
        <v>1646432</v>
      </c>
      <c r="O22" s="335">
        <f t="shared" si="0"/>
        <v>19757173</v>
      </c>
      <c r="Q22" s="373">
        <f t="shared" si="1"/>
        <v>0</v>
      </c>
      <c r="R22" s="372">
        <f>'1.1.sz.mell.'!D111</f>
        <v>19757173</v>
      </c>
      <c r="T22" s="373">
        <f t="shared" si="6"/>
        <v>1646431</v>
      </c>
      <c r="U22" s="373">
        <f t="shared" si="3"/>
        <v>1646431</v>
      </c>
    </row>
    <row r="23" spans="1:21" s="336" customFormat="1" ht="14.1" customHeight="1">
      <c r="A23" s="332" t="s">
        <v>199</v>
      </c>
      <c r="B23" s="340" t="s">
        <v>142</v>
      </c>
      <c r="C23" s="334"/>
      <c r="D23" s="334"/>
      <c r="E23" s="334"/>
      <c r="F23" s="334">
        <v>3375000</v>
      </c>
      <c r="G23" s="334"/>
      <c r="H23" s="334"/>
      <c r="I23" s="334"/>
      <c r="J23" s="334"/>
      <c r="K23" s="334"/>
      <c r="L23" s="334"/>
      <c r="M23" s="334"/>
      <c r="N23" s="334"/>
      <c r="O23" s="335">
        <f t="shared" si="0"/>
        <v>3375000</v>
      </c>
      <c r="Q23" s="373">
        <f t="shared" si="1"/>
        <v>0</v>
      </c>
      <c r="R23" s="372">
        <f>'1.1.sz.mell.'!D113</f>
        <v>3375000</v>
      </c>
      <c r="T23" s="373">
        <f t="shared" si="6"/>
        <v>281250</v>
      </c>
      <c r="U23" s="373">
        <f t="shared" si="3"/>
        <v>281250</v>
      </c>
    </row>
    <row r="24" spans="1:21" s="336" customFormat="1" ht="14.1" customHeight="1">
      <c r="A24" s="332" t="s">
        <v>202</v>
      </c>
      <c r="B24" s="340" t="s">
        <v>175</v>
      </c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>
        <v>2376352</v>
      </c>
      <c r="O24" s="335">
        <f t="shared" si="0"/>
        <v>2376352</v>
      </c>
      <c r="Q24" s="373">
        <f t="shared" si="1"/>
        <v>0</v>
      </c>
      <c r="R24" s="372">
        <f>'1.1.sz.mell.'!D104</f>
        <v>2376352</v>
      </c>
      <c r="T24" s="373">
        <f t="shared" si="6"/>
        <v>198029</v>
      </c>
      <c r="U24" s="373">
        <f t="shared" si="3"/>
        <v>198029</v>
      </c>
    </row>
    <row r="25" spans="1:21" s="336" customFormat="1" ht="14.1" customHeight="1">
      <c r="A25" s="332" t="s">
        <v>204</v>
      </c>
      <c r="B25" s="340" t="s">
        <v>460</v>
      </c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5">
        <f t="shared" si="0"/>
        <v>0</v>
      </c>
      <c r="Q25" s="373">
        <f t="shared" si="1"/>
        <v>0</v>
      </c>
      <c r="R25" s="372"/>
      <c r="T25" s="373">
        <f t="shared" si="6"/>
        <v>0</v>
      </c>
      <c r="U25" s="373">
        <f t="shared" si="3"/>
        <v>0</v>
      </c>
    </row>
    <row r="26" spans="1:21" s="336" customFormat="1" ht="14.1" customHeight="1" thickBot="1">
      <c r="A26" s="366" t="s">
        <v>207</v>
      </c>
      <c r="B26" s="340" t="s">
        <v>317</v>
      </c>
      <c r="C26" s="334">
        <v>2905982</v>
      </c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5">
        <v>2905982</v>
      </c>
      <c r="Q26" s="373">
        <f t="shared" si="1"/>
        <v>0</v>
      </c>
      <c r="R26" s="372">
        <f>'1.1.sz.mell.'!D138</f>
        <v>2905982</v>
      </c>
      <c r="T26" s="373">
        <f t="shared" si="6"/>
        <v>242165</v>
      </c>
      <c r="U26" s="373">
        <f t="shared" si="3"/>
        <v>242165</v>
      </c>
    </row>
    <row r="27" spans="1:21" s="327" customFormat="1" ht="15.95" customHeight="1" thickBot="1">
      <c r="A27" s="369" t="s">
        <v>210</v>
      </c>
      <c r="B27" s="365" t="s">
        <v>461</v>
      </c>
      <c r="C27" s="342">
        <f t="shared" ref="C27:N27" si="7">SUM(C16:C26)</f>
        <v>14489347</v>
      </c>
      <c r="D27" s="342">
        <f t="shared" si="7"/>
        <v>11578365</v>
      </c>
      <c r="E27" s="342">
        <f t="shared" si="7"/>
        <v>11578365</v>
      </c>
      <c r="F27" s="342">
        <f t="shared" si="7"/>
        <v>14953365</v>
      </c>
      <c r="G27" s="342">
        <f t="shared" si="7"/>
        <v>11578365</v>
      </c>
      <c r="H27" s="342">
        <f t="shared" si="7"/>
        <v>11896731</v>
      </c>
      <c r="I27" s="342">
        <f t="shared" si="7"/>
        <v>11259999</v>
      </c>
      <c r="J27" s="342">
        <f t="shared" si="7"/>
        <v>11578365</v>
      </c>
      <c r="K27" s="342">
        <f t="shared" si="7"/>
        <v>11578365</v>
      </c>
      <c r="L27" s="342">
        <f t="shared" si="7"/>
        <v>11578365</v>
      </c>
      <c r="M27" s="342">
        <f t="shared" si="7"/>
        <v>11578365</v>
      </c>
      <c r="N27" s="342">
        <f t="shared" si="7"/>
        <v>13954731</v>
      </c>
      <c r="O27" s="343">
        <f t="shared" si="0"/>
        <v>147602728</v>
      </c>
      <c r="Q27" s="373">
        <f t="shared" si="1"/>
        <v>-147602728</v>
      </c>
      <c r="R27" s="372"/>
      <c r="T27" s="373">
        <f t="shared" si="6"/>
        <v>0</v>
      </c>
      <c r="U27" s="373">
        <f t="shared" si="3"/>
        <v>0</v>
      </c>
    </row>
    <row r="28" spans="1:21" ht="16.5" thickBot="1">
      <c r="A28" s="370" t="s">
        <v>213</v>
      </c>
      <c r="B28" s="368" t="s">
        <v>462</v>
      </c>
      <c r="C28" s="348">
        <f t="shared" ref="C28:O28" si="8">C14-C27</f>
        <v>55018689</v>
      </c>
      <c r="D28" s="348">
        <f t="shared" si="8"/>
        <v>49620751</v>
      </c>
      <c r="E28" s="348">
        <f t="shared" si="8"/>
        <v>46822813</v>
      </c>
      <c r="F28" s="348">
        <f t="shared" si="8"/>
        <v>38249875</v>
      </c>
      <c r="G28" s="348">
        <f t="shared" si="8"/>
        <v>33051937</v>
      </c>
      <c r="H28" s="348">
        <f t="shared" si="8"/>
        <v>27495633</v>
      </c>
      <c r="I28" s="348">
        <f t="shared" si="8"/>
        <v>22466061</v>
      </c>
      <c r="J28" s="348">
        <f t="shared" si="8"/>
        <v>17118123</v>
      </c>
      <c r="K28" s="348">
        <f t="shared" si="8"/>
        <v>14120185</v>
      </c>
      <c r="L28" s="348">
        <f t="shared" si="8"/>
        <v>12922237</v>
      </c>
      <c r="M28" s="348">
        <f t="shared" si="8"/>
        <v>7724299</v>
      </c>
      <c r="N28" s="348">
        <f t="shared" si="8"/>
        <v>0</v>
      </c>
      <c r="O28" s="349">
        <f t="shared" si="8"/>
        <v>0</v>
      </c>
      <c r="Q28" s="373">
        <f t="shared" si="1"/>
        <v>147602728</v>
      </c>
      <c r="R28" s="372">
        <f>SUM(R16:R26)</f>
        <v>147602728</v>
      </c>
      <c r="T28" s="373">
        <f t="shared" si="2"/>
        <v>12300227.333333334</v>
      </c>
      <c r="U28" s="373">
        <f t="shared" si="3"/>
        <v>12300227</v>
      </c>
    </row>
    <row r="29" spans="1:21">
      <c r="A29" s="350"/>
    </row>
    <row r="30" spans="1:21">
      <c r="B30" s="351"/>
      <c r="C30" s="352"/>
      <c r="D30" s="352"/>
      <c r="O30" s="321"/>
    </row>
    <row r="31" spans="1:21">
      <c r="O31" s="321"/>
    </row>
    <row r="32" spans="1:21">
      <c r="O32" s="321"/>
    </row>
    <row r="33" spans="15:15">
      <c r="O33" s="321"/>
    </row>
    <row r="34" spans="15:15">
      <c r="O34" s="321"/>
    </row>
    <row r="35" spans="15:15">
      <c r="O35" s="321"/>
    </row>
    <row r="36" spans="15:15">
      <c r="O36" s="321"/>
    </row>
    <row r="37" spans="15:15">
      <c r="O37" s="321"/>
    </row>
    <row r="38" spans="15:15">
      <c r="O38" s="321"/>
    </row>
    <row r="39" spans="15:15">
      <c r="O39" s="321"/>
    </row>
    <row r="40" spans="15:15">
      <c r="O40" s="321"/>
    </row>
    <row r="41" spans="15:15">
      <c r="O41" s="321"/>
    </row>
    <row r="42" spans="15:15">
      <c r="O42" s="321"/>
    </row>
    <row r="43" spans="15:15">
      <c r="O43" s="321"/>
    </row>
    <row r="44" spans="15:15">
      <c r="O44" s="321"/>
    </row>
    <row r="45" spans="15:15">
      <c r="O45" s="321"/>
    </row>
    <row r="46" spans="15:15">
      <c r="O46" s="321"/>
    </row>
    <row r="47" spans="15:15">
      <c r="O47" s="321"/>
    </row>
    <row r="48" spans="15:15">
      <c r="O48" s="321"/>
    </row>
    <row r="49" spans="15:15">
      <c r="O49" s="321"/>
    </row>
    <row r="50" spans="15:15">
      <c r="O50" s="321"/>
    </row>
    <row r="51" spans="15:15">
      <c r="O51" s="321"/>
    </row>
    <row r="52" spans="15:15">
      <c r="O52" s="321"/>
    </row>
    <row r="53" spans="15:15">
      <c r="O53" s="321"/>
    </row>
    <row r="54" spans="15:15">
      <c r="O54" s="321"/>
    </row>
    <row r="55" spans="15:15">
      <c r="O55" s="321"/>
    </row>
    <row r="56" spans="15:15">
      <c r="O56" s="321"/>
    </row>
    <row r="57" spans="15:15">
      <c r="O57" s="321"/>
    </row>
    <row r="58" spans="15:15">
      <c r="O58" s="321"/>
    </row>
    <row r="59" spans="15:15">
      <c r="O59" s="321"/>
    </row>
    <row r="60" spans="15:15">
      <c r="O60" s="321"/>
    </row>
    <row r="61" spans="15:15">
      <c r="O61" s="321"/>
    </row>
    <row r="62" spans="15:15">
      <c r="O62" s="321"/>
    </row>
    <row r="63" spans="15:15">
      <c r="O63" s="321"/>
    </row>
    <row r="64" spans="15:15">
      <c r="O64" s="321"/>
    </row>
    <row r="65" spans="15:15">
      <c r="O65" s="321"/>
    </row>
    <row r="66" spans="15:15">
      <c r="O66" s="321"/>
    </row>
    <row r="67" spans="15:15">
      <c r="O67" s="321"/>
    </row>
    <row r="68" spans="15:15">
      <c r="O68" s="321"/>
    </row>
    <row r="69" spans="15:15">
      <c r="O69" s="321"/>
    </row>
    <row r="70" spans="15:15">
      <c r="O70" s="321"/>
    </row>
    <row r="71" spans="15:15">
      <c r="O71" s="321"/>
    </row>
    <row r="72" spans="15:15">
      <c r="O72" s="321"/>
    </row>
    <row r="73" spans="15:15">
      <c r="O73" s="321"/>
    </row>
    <row r="74" spans="15:15">
      <c r="O74" s="321"/>
    </row>
    <row r="75" spans="15:15">
      <c r="O75" s="321"/>
    </row>
    <row r="76" spans="15:15">
      <c r="O76" s="321"/>
    </row>
    <row r="77" spans="15:15">
      <c r="O77" s="321"/>
    </row>
    <row r="78" spans="15:15">
      <c r="O78" s="321"/>
    </row>
    <row r="79" spans="15:15">
      <c r="O79" s="321"/>
    </row>
    <row r="80" spans="15:15">
      <c r="O80" s="321"/>
    </row>
    <row r="81" spans="15:15">
      <c r="O81" s="321"/>
    </row>
    <row r="82" spans="15:15">
      <c r="O82" s="321"/>
    </row>
    <row r="83" spans="15:15">
      <c r="O83" s="321"/>
    </row>
  </sheetData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85" orientation="landscape" r:id="rId1"/>
  <headerFooter alignWithMargins="0">
    <oddHeader>&amp;R&amp;"Times New Roman CE,Félkövér dőlt" 11. melléklet</oddHeader>
  </headerFooter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H16"/>
  <sheetViews>
    <sheetView view="pageLayout" zoomScaleNormal="100" workbookViewId="0">
      <selection activeCell="I11" sqref="I11"/>
    </sheetView>
  </sheetViews>
  <sheetFormatPr defaultColWidth="9.140625" defaultRowHeight="12.75"/>
  <cols>
    <col min="1" max="1" width="5.85546875" style="106" customWidth="1"/>
    <col min="2" max="2" width="42.5703125" style="32" customWidth="1"/>
    <col min="3" max="4" width="12.42578125" style="32" customWidth="1"/>
    <col min="5" max="5" width="11" style="32" customWidth="1"/>
    <col min="6" max="6" width="11.85546875" style="32" customWidth="1"/>
    <col min="7" max="7" width="13.28515625" style="32" customWidth="1"/>
    <col min="8" max="8" width="14.42578125" style="32" customWidth="1"/>
    <col min="9" max="16384" width="9.140625" style="32"/>
  </cols>
  <sheetData>
    <row r="1" spans="1:8" s="215" customFormat="1" ht="15.75" thickBot="1">
      <c r="A1" s="214"/>
      <c r="H1" s="107" t="s">
        <v>726</v>
      </c>
    </row>
    <row r="2" spans="1:8" s="202" customFormat="1" ht="26.25" customHeight="1">
      <c r="A2" s="617" t="s">
        <v>4</v>
      </c>
      <c r="B2" s="619" t="s">
        <v>318</v>
      </c>
      <c r="C2" s="617" t="s">
        <v>319</v>
      </c>
      <c r="D2" s="617" t="s">
        <v>320</v>
      </c>
      <c r="E2" s="235" t="s">
        <v>321</v>
      </c>
      <c r="F2" s="236"/>
      <c r="G2" s="236"/>
      <c r="H2" s="237"/>
    </row>
    <row r="3" spans="1:8" s="203" customFormat="1" ht="32.25" customHeight="1" thickBot="1">
      <c r="A3" s="618"/>
      <c r="B3" s="620"/>
      <c r="C3" s="620"/>
      <c r="D3" s="618"/>
      <c r="E3" s="238" t="s">
        <v>808</v>
      </c>
      <c r="F3" s="553" t="s">
        <v>822</v>
      </c>
      <c r="G3" s="553" t="s">
        <v>861</v>
      </c>
      <c r="H3" s="556" t="s">
        <v>862</v>
      </c>
    </row>
    <row r="4" spans="1:8" s="207" customFormat="1" ht="12.95" customHeight="1" thickBot="1">
      <c r="A4" s="204">
        <v>1</v>
      </c>
      <c r="B4" s="205">
        <v>2</v>
      </c>
      <c r="C4" s="205">
        <v>3</v>
      </c>
      <c r="D4" s="206">
        <v>4</v>
      </c>
      <c r="E4" s="204">
        <v>5</v>
      </c>
      <c r="F4" s="205">
        <v>6</v>
      </c>
      <c r="G4" s="205">
        <v>7</v>
      </c>
      <c r="H4" s="557">
        <v>8</v>
      </c>
    </row>
    <row r="5" spans="1:8" ht="20.100000000000001" customHeight="1" thickBot="1">
      <c r="A5" s="208" t="s">
        <v>7</v>
      </c>
      <c r="B5" s="209" t="s">
        <v>322</v>
      </c>
      <c r="C5" s="239"/>
      <c r="D5" s="240"/>
      <c r="E5" s="551"/>
      <c r="F5" s="554">
        <f>SUM(F6:F9)</f>
        <v>0</v>
      </c>
      <c r="G5" s="554">
        <f>SUM(G6:G9)</f>
        <v>0</v>
      </c>
      <c r="H5" s="558">
        <f>SUM(H6:H9)</f>
        <v>0</v>
      </c>
    </row>
    <row r="6" spans="1:8" ht="20.100000000000001" customHeight="1">
      <c r="A6" s="210" t="s">
        <v>20</v>
      </c>
      <c r="B6" s="211" t="s">
        <v>443</v>
      </c>
      <c r="C6" s="243"/>
      <c r="D6" s="244"/>
      <c r="E6" s="552"/>
      <c r="F6" s="555"/>
      <c r="G6" s="555"/>
      <c r="H6" s="559"/>
    </row>
    <row r="7" spans="1:8">
      <c r="A7" s="210" t="s">
        <v>32</v>
      </c>
      <c r="B7" s="211" t="s">
        <v>1</v>
      </c>
      <c r="C7" s="243"/>
      <c r="D7" s="244"/>
      <c r="E7" s="552"/>
      <c r="F7" s="555"/>
      <c r="G7" s="555"/>
      <c r="H7" s="559"/>
    </row>
    <row r="8" spans="1:8">
      <c r="A8" s="210" t="s">
        <v>144</v>
      </c>
      <c r="B8" s="211"/>
      <c r="C8" s="243"/>
      <c r="D8" s="244"/>
      <c r="E8" s="552"/>
      <c r="F8" s="555"/>
      <c r="G8" s="555"/>
      <c r="H8" s="559"/>
    </row>
    <row r="9" spans="1:8" ht="20.100000000000001" customHeight="1" thickBot="1">
      <c r="A9" s="210" t="s">
        <v>46</v>
      </c>
      <c r="B9" s="211" t="s">
        <v>288</v>
      </c>
      <c r="C9" s="243"/>
      <c r="D9" s="244"/>
      <c r="E9" s="552"/>
      <c r="F9" s="555"/>
      <c r="G9" s="555"/>
      <c r="H9" s="559"/>
    </row>
    <row r="10" spans="1:8" ht="20.100000000000001" customHeight="1" thickBot="1">
      <c r="A10" s="208" t="s">
        <v>68</v>
      </c>
      <c r="B10" s="209" t="s">
        <v>323</v>
      </c>
      <c r="C10" s="239"/>
      <c r="D10" s="240"/>
      <c r="E10" s="551">
        <f>SUM(E11:E14)</f>
        <v>0</v>
      </c>
      <c r="F10" s="554">
        <f>SUM(F11:F14)</f>
        <v>0</v>
      </c>
      <c r="G10" s="554">
        <f>SUM(G11:G14)</f>
        <v>0</v>
      </c>
      <c r="H10" s="558">
        <f>SUM(H11:H14)</f>
        <v>0</v>
      </c>
    </row>
    <row r="11" spans="1:8" ht="20.100000000000001" customHeight="1">
      <c r="A11" s="210" t="s">
        <v>151</v>
      </c>
      <c r="B11" s="211" t="s">
        <v>324</v>
      </c>
      <c r="C11" s="243"/>
      <c r="D11" s="244"/>
      <c r="E11" s="552"/>
      <c r="F11" s="555"/>
      <c r="G11" s="555"/>
      <c r="H11" s="559"/>
    </row>
    <row r="12" spans="1:8" ht="20.100000000000001" customHeight="1">
      <c r="A12" s="210" t="s">
        <v>86</v>
      </c>
      <c r="B12" s="211" t="s">
        <v>288</v>
      </c>
      <c r="C12" s="243"/>
      <c r="D12" s="244"/>
      <c r="E12" s="552"/>
      <c r="F12" s="555"/>
      <c r="G12" s="555"/>
      <c r="H12" s="559"/>
    </row>
    <row r="13" spans="1:8" ht="20.100000000000001" customHeight="1">
      <c r="A13" s="210" t="s">
        <v>88</v>
      </c>
      <c r="B13" s="211" t="s">
        <v>288</v>
      </c>
      <c r="C13" s="243"/>
      <c r="D13" s="244"/>
      <c r="E13" s="552"/>
      <c r="F13" s="555"/>
      <c r="G13" s="555"/>
      <c r="H13" s="559"/>
    </row>
    <row r="14" spans="1:8" ht="20.100000000000001" customHeight="1" thickBot="1">
      <c r="A14" s="210" t="s">
        <v>157</v>
      </c>
      <c r="B14" s="211" t="s">
        <v>288</v>
      </c>
      <c r="C14" s="243"/>
      <c r="D14" s="244"/>
      <c r="E14" s="552"/>
      <c r="F14" s="555"/>
      <c r="G14" s="555"/>
      <c r="H14" s="559"/>
    </row>
    <row r="15" spans="1:8" ht="20.100000000000001" customHeight="1" thickBot="1">
      <c r="A15" s="208" t="s">
        <v>176</v>
      </c>
      <c r="B15" s="245" t="s">
        <v>325</v>
      </c>
      <c r="C15" s="246"/>
      <c r="D15" s="247"/>
      <c r="E15" s="551">
        <f>E5+E10</f>
        <v>0</v>
      </c>
      <c r="F15" s="554">
        <f>F5+F10</f>
        <v>0</v>
      </c>
      <c r="G15" s="554">
        <f>G5+G10</f>
        <v>0</v>
      </c>
      <c r="H15" s="558">
        <f>H5+H10</f>
        <v>0</v>
      </c>
    </row>
    <row r="16" spans="1:8" ht="20.100000000000001" customHeight="1"/>
  </sheetData>
  <mergeCells count="4">
    <mergeCell ref="A2:A3"/>
    <mergeCell ref="B2:B3"/>
    <mergeCell ref="C2:C3"/>
    <mergeCell ref="D2:D3"/>
  </mergeCells>
  <phoneticPr fontId="31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CE,Félkövér"&amp;12Az önkormányzat által nyújtott hitel és kölcsön alakulása lejárat és eszközök szerinti bontásban&amp;R&amp;"Times New Roman CE,Félkövér dőlt" 12. melléklet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O42"/>
  <sheetViews>
    <sheetView view="pageLayout" zoomScaleNormal="120" zoomScaleSheetLayoutView="100" workbookViewId="0">
      <selection activeCell="A19" sqref="A19:A29"/>
    </sheetView>
  </sheetViews>
  <sheetFormatPr defaultRowHeight="15.75"/>
  <cols>
    <col min="1" max="1" width="7.7109375" style="44" customWidth="1"/>
    <col min="2" max="2" width="56.85546875" style="44" bestFit="1" customWidth="1"/>
    <col min="3" max="3" width="13.28515625" style="100" customWidth="1"/>
    <col min="4" max="5" width="13.28515625" style="44" customWidth="1"/>
    <col min="6" max="6" width="7.7109375" style="44" customWidth="1"/>
    <col min="7" max="7" width="15.42578125" style="381" hidden="1" customWidth="1"/>
    <col min="8" max="8" width="9.140625" style="44" hidden="1" customWidth="1"/>
    <col min="9" max="11" width="13" style="44" hidden="1" customWidth="1"/>
    <col min="12" max="12" width="9.140625" style="44" hidden="1" customWidth="1"/>
    <col min="13" max="15" width="13.7109375" style="44" hidden="1" customWidth="1"/>
    <col min="16" max="256" width="9.140625" style="44"/>
    <col min="257" max="257" width="7.7109375" style="44" customWidth="1"/>
    <col min="258" max="258" width="56.85546875" style="44" bestFit="1" customWidth="1"/>
    <col min="259" max="261" width="13.28515625" style="44" customWidth="1"/>
    <col min="262" max="262" width="7.7109375" style="44" customWidth="1"/>
    <col min="263" max="512" width="9.140625" style="44"/>
    <col min="513" max="513" width="7.7109375" style="44" customWidth="1"/>
    <col min="514" max="514" width="56.85546875" style="44" bestFit="1" customWidth="1"/>
    <col min="515" max="517" width="13.28515625" style="44" customWidth="1"/>
    <col min="518" max="518" width="7.7109375" style="44" customWidth="1"/>
    <col min="519" max="768" width="9.140625" style="44"/>
    <col min="769" max="769" width="7.7109375" style="44" customWidth="1"/>
    <col min="770" max="770" width="56.85546875" style="44" bestFit="1" customWidth="1"/>
    <col min="771" max="773" width="13.28515625" style="44" customWidth="1"/>
    <col min="774" max="774" width="7.7109375" style="44" customWidth="1"/>
    <col min="775" max="1024" width="9.140625" style="44"/>
    <col min="1025" max="1025" width="7.7109375" style="44" customWidth="1"/>
    <col min="1026" max="1026" width="56.85546875" style="44" bestFit="1" customWidth="1"/>
    <col min="1027" max="1029" width="13.28515625" style="44" customWidth="1"/>
    <col min="1030" max="1030" width="7.7109375" style="44" customWidth="1"/>
    <col min="1031" max="1280" width="9.140625" style="44"/>
    <col min="1281" max="1281" width="7.7109375" style="44" customWidth="1"/>
    <col min="1282" max="1282" width="56.85546875" style="44" bestFit="1" customWidth="1"/>
    <col min="1283" max="1285" width="13.28515625" style="44" customWidth="1"/>
    <col min="1286" max="1286" width="7.7109375" style="44" customWidth="1"/>
    <col min="1287" max="1536" width="9.140625" style="44"/>
    <col min="1537" max="1537" width="7.7109375" style="44" customWidth="1"/>
    <col min="1538" max="1538" width="56.85546875" style="44" bestFit="1" customWidth="1"/>
    <col min="1539" max="1541" width="13.28515625" style="44" customWidth="1"/>
    <col min="1542" max="1542" width="7.7109375" style="44" customWidth="1"/>
    <col min="1543" max="1792" width="9.140625" style="44"/>
    <col min="1793" max="1793" width="7.7109375" style="44" customWidth="1"/>
    <col min="1794" max="1794" width="56.85546875" style="44" bestFit="1" customWidth="1"/>
    <col min="1795" max="1797" width="13.28515625" style="44" customWidth="1"/>
    <col min="1798" max="1798" width="7.7109375" style="44" customWidth="1"/>
    <col min="1799" max="2048" width="9.140625" style="44"/>
    <col min="2049" max="2049" width="7.7109375" style="44" customWidth="1"/>
    <col min="2050" max="2050" width="56.85546875" style="44" bestFit="1" customWidth="1"/>
    <col min="2051" max="2053" width="13.28515625" style="44" customWidth="1"/>
    <col min="2054" max="2054" width="7.7109375" style="44" customWidth="1"/>
    <col min="2055" max="2304" width="9.140625" style="44"/>
    <col min="2305" max="2305" width="7.7109375" style="44" customWidth="1"/>
    <col min="2306" max="2306" width="56.85546875" style="44" bestFit="1" customWidth="1"/>
    <col min="2307" max="2309" width="13.28515625" style="44" customWidth="1"/>
    <col min="2310" max="2310" width="7.7109375" style="44" customWidth="1"/>
    <col min="2311" max="2560" width="9.140625" style="44"/>
    <col min="2561" max="2561" width="7.7109375" style="44" customWidth="1"/>
    <col min="2562" max="2562" width="56.85546875" style="44" bestFit="1" customWidth="1"/>
    <col min="2563" max="2565" width="13.28515625" style="44" customWidth="1"/>
    <col min="2566" max="2566" width="7.7109375" style="44" customWidth="1"/>
    <col min="2567" max="2816" width="9.140625" style="44"/>
    <col min="2817" max="2817" width="7.7109375" style="44" customWidth="1"/>
    <col min="2818" max="2818" width="56.85546875" style="44" bestFit="1" customWidth="1"/>
    <col min="2819" max="2821" width="13.28515625" style="44" customWidth="1"/>
    <col min="2822" max="2822" width="7.7109375" style="44" customWidth="1"/>
    <col min="2823" max="3072" width="9.140625" style="44"/>
    <col min="3073" max="3073" width="7.7109375" style="44" customWidth="1"/>
    <col min="3074" max="3074" width="56.85546875" style="44" bestFit="1" customWidth="1"/>
    <col min="3075" max="3077" width="13.28515625" style="44" customWidth="1"/>
    <col min="3078" max="3078" width="7.7109375" style="44" customWidth="1"/>
    <col min="3079" max="3328" width="9.140625" style="44"/>
    <col min="3329" max="3329" width="7.7109375" style="44" customWidth="1"/>
    <col min="3330" max="3330" width="56.85546875" style="44" bestFit="1" customWidth="1"/>
    <col min="3331" max="3333" width="13.28515625" style="44" customWidth="1"/>
    <col min="3334" max="3334" width="7.7109375" style="44" customWidth="1"/>
    <col min="3335" max="3584" width="9.140625" style="44"/>
    <col min="3585" max="3585" width="7.7109375" style="44" customWidth="1"/>
    <col min="3586" max="3586" width="56.85546875" style="44" bestFit="1" customWidth="1"/>
    <col min="3587" max="3589" width="13.28515625" style="44" customWidth="1"/>
    <col min="3590" max="3590" width="7.7109375" style="44" customWidth="1"/>
    <col min="3591" max="3840" width="9.140625" style="44"/>
    <col min="3841" max="3841" width="7.7109375" style="44" customWidth="1"/>
    <col min="3842" max="3842" width="56.85546875" style="44" bestFit="1" customWidth="1"/>
    <col min="3843" max="3845" width="13.28515625" style="44" customWidth="1"/>
    <col min="3846" max="3846" width="7.7109375" style="44" customWidth="1"/>
    <col min="3847" max="4096" width="9.140625" style="44"/>
    <col min="4097" max="4097" width="7.7109375" style="44" customWidth="1"/>
    <col min="4098" max="4098" width="56.85546875" style="44" bestFit="1" customWidth="1"/>
    <col min="4099" max="4101" width="13.28515625" style="44" customWidth="1"/>
    <col min="4102" max="4102" width="7.7109375" style="44" customWidth="1"/>
    <col min="4103" max="4352" width="9.140625" style="44"/>
    <col min="4353" max="4353" width="7.7109375" style="44" customWidth="1"/>
    <col min="4354" max="4354" width="56.85546875" style="44" bestFit="1" customWidth="1"/>
    <col min="4355" max="4357" width="13.28515625" style="44" customWidth="1"/>
    <col min="4358" max="4358" width="7.7109375" style="44" customWidth="1"/>
    <col min="4359" max="4608" width="9.140625" style="44"/>
    <col min="4609" max="4609" width="7.7109375" style="44" customWidth="1"/>
    <col min="4610" max="4610" width="56.85546875" style="44" bestFit="1" customWidth="1"/>
    <col min="4611" max="4613" width="13.28515625" style="44" customWidth="1"/>
    <col min="4614" max="4614" width="7.7109375" style="44" customWidth="1"/>
    <col min="4615" max="4864" width="9.140625" style="44"/>
    <col min="4865" max="4865" width="7.7109375" style="44" customWidth="1"/>
    <col min="4866" max="4866" width="56.85546875" style="44" bestFit="1" customWidth="1"/>
    <col min="4867" max="4869" width="13.28515625" style="44" customWidth="1"/>
    <col min="4870" max="4870" width="7.7109375" style="44" customWidth="1"/>
    <col min="4871" max="5120" width="9.140625" style="44"/>
    <col min="5121" max="5121" width="7.7109375" style="44" customWidth="1"/>
    <col min="5122" max="5122" width="56.85546875" style="44" bestFit="1" customWidth="1"/>
    <col min="5123" max="5125" width="13.28515625" style="44" customWidth="1"/>
    <col min="5126" max="5126" width="7.7109375" style="44" customWidth="1"/>
    <col min="5127" max="5376" width="9.140625" style="44"/>
    <col min="5377" max="5377" width="7.7109375" style="44" customWidth="1"/>
    <col min="5378" max="5378" width="56.85546875" style="44" bestFit="1" customWidth="1"/>
    <col min="5379" max="5381" width="13.28515625" style="44" customWidth="1"/>
    <col min="5382" max="5382" width="7.7109375" style="44" customWidth="1"/>
    <col min="5383" max="5632" width="9.140625" style="44"/>
    <col min="5633" max="5633" width="7.7109375" style="44" customWidth="1"/>
    <col min="5634" max="5634" width="56.85546875" style="44" bestFit="1" customWidth="1"/>
    <col min="5635" max="5637" width="13.28515625" style="44" customWidth="1"/>
    <col min="5638" max="5638" width="7.7109375" style="44" customWidth="1"/>
    <col min="5639" max="5888" width="9.140625" style="44"/>
    <col min="5889" max="5889" width="7.7109375" style="44" customWidth="1"/>
    <col min="5890" max="5890" width="56.85546875" style="44" bestFit="1" customWidth="1"/>
    <col min="5891" max="5893" width="13.28515625" style="44" customWidth="1"/>
    <col min="5894" max="5894" width="7.7109375" style="44" customWidth="1"/>
    <col min="5895" max="6144" width="9.140625" style="44"/>
    <col min="6145" max="6145" width="7.7109375" style="44" customWidth="1"/>
    <col min="6146" max="6146" width="56.85546875" style="44" bestFit="1" customWidth="1"/>
    <col min="6147" max="6149" width="13.28515625" style="44" customWidth="1"/>
    <col min="6150" max="6150" width="7.7109375" style="44" customWidth="1"/>
    <col min="6151" max="6400" width="9.140625" style="44"/>
    <col min="6401" max="6401" width="7.7109375" style="44" customWidth="1"/>
    <col min="6402" max="6402" width="56.85546875" style="44" bestFit="1" customWidth="1"/>
    <col min="6403" max="6405" width="13.28515625" style="44" customWidth="1"/>
    <col min="6406" max="6406" width="7.7109375" style="44" customWidth="1"/>
    <col min="6407" max="6656" width="9.140625" style="44"/>
    <col min="6657" max="6657" width="7.7109375" style="44" customWidth="1"/>
    <col min="6658" max="6658" width="56.85546875" style="44" bestFit="1" customWidth="1"/>
    <col min="6659" max="6661" width="13.28515625" style="44" customWidth="1"/>
    <col min="6662" max="6662" width="7.7109375" style="44" customWidth="1"/>
    <col min="6663" max="6912" width="9.140625" style="44"/>
    <col min="6913" max="6913" width="7.7109375" style="44" customWidth="1"/>
    <col min="6914" max="6914" width="56.85546875" style="44" bestFit="1" customWidth="1"/>
    <col min="6915" max="6917" width="13.28515625" style="44" customWidth="1"/>
    <col min="6918" max="6918" width="7.7109375" style="44" customWidth="1"/>
    <col min="6919" max="7168" width="9.140625" style="44"/>
    <col min="7169" max="7169" width="7.7109375" style="44" customWidth="1"/>
    <col min="7170" max="7170" width="56.85546875" style="44" bestFit="1" customWidth="1"/>
    <col min="7171" max="7173" width="13.28515625" style="44" customWidth="1"/>
    <col min="7174" max="7174" width="7.7109375" style="44" customWidth="1"/>
    <col min="7175" max="7424" width="9.140625" style="44"/>
    <col min="7425" max="7425" width="7.7109375" style="44" customWidth="1"/>
    <col min="7426" max="7426" width="56.85546875" style="44" bestFit="1" customWidth="1"/>
    <col min="7427" max="7429" width="13.28515625" style="44" customWidth="1"/>
    <col min="7430" max="7430" width="7.7109375" style="44" customWidth="1"/>
    <col min="7431" max="7680" width="9.140625" style="44"/>
    <col min="7681" max="7681" width="7.7109375" style="44" customWidth="1"/>
    <col min="7682" max="7682" width="56.85546875" style="44" bestFit="1" customWidth="1"/>
    <col min="7683" max="7685" width="13.28515625" style="44" customWidth="1"/>
    <col min="7686" max="7686" width="7.7109375" style="44" customWidth="1"/>
    <col min="7687" max="7936" width="9.140625" style="44"/>
    <col min="7937" max="7937" width="7.7109375" style="44" customWidth="1"/>
    <col min="7938" max="7938" width="56.85546875" style="44" bestFit="1" customWidth="1"/>
    <col min="7939" max="7941" width="13.28515625" style="44" customWidth="1"/>
    <col min="7942" max="7942" width="7.7109375" style="44" customWidth="1"/>
    <col min="7943" max="8192" width="9.140625" style="44"/>
    <col min="8193" max="8193" width="7.7109375" style="44" customWidth="1"/>
    <col min="8194" max="8194" width="56.85546875" style="44" bestFit="1" customWidth="1"/>
    <col min="8195" max="8197" width="13.28515625" style="44" customWidth="1"/>
    <col min="8198" max="8198" width="7.7109375" style="44" customWidth="1"/>
    <col min="8199" max="8448" width="9.140625" style="44"/>
    <col min="8449" max="8449" width="7.7109375" style="44" customWidth="1"/>
    <col min="8450" max="8450" width="56.85546875" style="44" bestFit="1" customWidth="1"/>
    <col min="8451" max="8453" width="13.28515625" style="44" customWidth="1"/>
    <col min="8454" max="8454" width="7.7109375" style="44" customWidth="1"/>
    <col min="8455" max="8704" width="9.140625" style="44"/>
    <col min="8705" max="8705" width="7.7109375" style="44" customWidth="1"/>
    <col min="8706" max="8706" width="56.85546875" style="44" bestFit="1" customWidth="1"/>
    <col min="8707" max="8709" width="13.28515625" style="44" customWidth="1"/>
    <col min="8710" max="8710" width="7.7109375" style="44" customWidth="1"/>
    <col min="8711" max="8960" width="9.140625" style="44"/>
    <col min="8961" max="8961" width="7.7109375" style="44" customWidth="1"/>
    <col min="8962" max="8962" width="56.85546875" style="44" bestFit="1" customWidth="1"/>
    <col min="8963" max="8965" width="13.28515625" style="44" customWidth="1"/>
    <col min="8966" max="8966" width="7.7109375" style="44" customWidth="1"/>
    <col min="8967" max="9216" width="9.140625" style="44"/>
    <col min="9217" max="9217" width="7.7109375" style="44" customWidth="1"/>
    <col min="9218" max="9218" width="56.85546875" style="44" bestFit="1" customWidth="1"/>
    <col min="9219" max="9221" width="13.28515625" style="44" customWidth="1"/>
    <col min="9222" max="9222" width="7.7109375" style="44" customWidth="1"/>
    <col min="9223" max="9472" width="9.140625" style="44"/>
    <col min="9473" max="9473" width="7.7109375" style="44" customWidth="1"/>
    <col min="9474" max="9474" width="56.85546875" style="44" bestFit="1" customWidth="1"/>
    <col min="9475" max="9477" width="13.28515625" style="44" customWidth="1"/>
    <col min="9478" max="9478" width="7.7109375" style="44" customWidth="1"/>
    <col min="9479" max="9728" width="9.140625" style="44"/>
    <col min="9729" max="9729" width="7.7109375" style="44" customWidth="1"/>
    <col min="9730" max="9730" width="56.85546875" style="44" bestFit="1" customWidth="1"/>
    <col min="9731" max="9733" width="13.28515625" style="44" customWidth="1"/>
    <col min="9734" max="9734" width="7.7109375" style="44" customWidth="1"/>
    <col min="9735" max="9984" width="9.140625" style="44"/>
    <col min="9985" max="9985" width="7.7109375" style="44" customWidth="1"/>
    <col min="9986" max="9986" width="56.85546875" style="44" bestFit="1" customWidth="1"/>
    <col min="9987" max="9989" width="13.28515625" style="44" customWidth="1"/>
    <col min="9990" max="9990" width="7.7109375" style="44" customWidth="1"/>
    <col min="9991" max="10240" width="9.140625" style="44"/>
    <col min="10241" max="10241" width="7.7109375" style="44" customWidth="1"/>
    <col min="10242" max="10242" width="56.85546875" style="44" bestFit="1" customWidth="1"/>
    <col min="10243" max="10245" width="13.28515625" style="44" customWidth="1"/>
    <col min="10246" max="10246" width="7.7109375" style="44" customWidth="1"/>
    <col min="10247" max="10496" width="9.140625" style="44"/>
    <col min="10497" max="10497" width="7.7109375" style="44" customWidth="1"/>
    <col min="10498" max="10498" width="56.85546875" style="44" bestFit="1" customWidth="1"/>
    <col min="10499" max="10501" width="13.28515625" style="44" customWidth="1"/>
    <col min="10502" max="10502" width="7.7109375" style="44" customWidth="1"/>
    <col min="10503" max="10752" width="9.140625" style="44"/>
    <col min="10753" max="10753" width="7.7109375" style="44" customWidth="1"/>
    <col min="10754" max="10754" width="56.85546875" style="44" bestFit="1" customWidth="1"/>
    <col min="10755" max="10757" width="13.28515625" style="44" customWidth="1"/>
    <col min="10758" max="10758" width="7.7109375" style="44" customWidth="1"/>
    <col min="10759" max="11008" width="9.140625" style="44"/>
    <col min="11009" max="11009" width="7.7109375" style="44" customWidth="1"/>
    <col min="11010" max="11010" width="56.85546875" style="44" bestFit="1" customWidth="1"/>
    <col min="11011" max="11013" width="13.28515625" style="44" customWidth="1"/>
    <col min="11014" max="11014" width="7.7109375" style="44" customWidth="1"/>
    <col min="11015" max="11264" width="9.140625" style="44"/>
    <col min="11265" max="11265" width="7.7109375" style="44" customWidth="1"/>
    <col min="11266" max="11266" width="56.85546875" style="44" bestFit="1" customWidth="1"/>
    <col min="11267" max="11269" width="13.28515625" style="44" customWidth="1"/>
    <col min="11270" max="11270" width="7.7109375" style="44" customWidth="1"/>
    <col min="11271" max="11520" width="9.140625" style="44"/>
    <col min="11521" max="11521" width="7.7109375" style="44" customWidth="1"/>
    <col min="11522" max="11522" width="56.85546875" style="44" bestFit="1" customWidth="1"/>
    <col min="11523" max="11525" width="13.28515625" style="44" customWidth="1"/>
    <col min="11526" max="11526" width="7.7109375" style="44" customWidth="1"/>
    <col min="11527" max="11776" width="9.140625" style="44"/>
    <col min="11777" max="11777" width="7.7109375" style="44" customWidth="1"/>
    <col min="11778" max="11778" width="56.85546875" style="44" bestFit="1" customWidth="1"/>
    <col min="11779" max="11781" width="13.28515625" style="44" customWidth="1"/>
    <col min="11782" max="11782" width="7.7109375" style="44" customWidth="1"/>
    <col min="11783" max="12032" width="9.140625" style="44"/>
    <col min="12033" max="12033" width="7.7109375" style="44" customWidth="1"/>
    <col min="12034" max="12034" width="56.85546875" style="44" bestFit="1" customWidth="1"/>
    <col min="12035" max="12037" width="13.28515625" style="44" customWidth="1"/>
    <col min="12038" max="12038" width="7.7109375" style="44" customWidth="1"/>
    <col min="12039" max="12288" width="9.140625" style="44"/>
    <col min="12289" max="12289" width="7.7109375" style="44" customWidth="1"/>
    <col min="12290" max="12290" width="56.85546875" style="44" bestFit="1" customWidth="1"/>
    <col min="12291" max="12293" width="13.28515625" style="44" customWidth="1"/>
    <col min="12294" max="12294" width="7.7109375" style="44" customWidth="1"/>
    <col min="12295" max="12544" width="9.140625" style="44"/>
    <col min="12545" max="12545" width="7.7109375" style="44" customWidth="1"/>
    <col min="12546" max="12546" width="56.85546875" style="44" bestFit="1" customWidth="1"/>
    <col min="12547" max="12549" width="13.28515625" style="44" customWidth="1"/>
    <col min="12550" max="12550" width="7.7109375" style="44" customWidth="1"/>
    <col min="12551" max="12800" width="9.140625" style="44"/>
    <col min="12801" max="12801" width="7.7109375" style="44" customWidth="1"/>
    <col min="12802" max="12802" width="56.85546875" style="44" bestFit="1" customWidth="1"/>
    <col min="12803" max="12805" width="13.28515625" style="44" customWidth="1"/>
    <col min="12806" max="12806" width="7.7109375" style="44" customWidth="1"/>
    <col min="12807" max="13056" width="9.140625" style="44"/>
    <col min="13057" max="13057" width="7.7109375" style="44" customWidth="1"/>
    <col min="13058" max="13058" width="56.85546875" style="44" bestFit="1" customWidth="1"/>
    <col min="13059" max="13061" width="13.28515625" style="44" customWidth="1"/>
    <col min="13062" max="13062" width="7.7109375" style="44" customWidth="1"/>
    <col min="13063" max="13312" width="9.140625" style="44"/>
    <col min="13313" max="13313" width="7.7109375" style="44" customWidth="1"/>
    <col min="13314" max="13314" width="56.85546875" style="44" bestFit="1" customWidth="1"/>
    <col min="13315" max="13317" width="13.28515625" style="44" customWidth="1"/>
    <col min="13318" max="13318" width="7.7109375" style="44" customWidth="1"/>
    <col min="13319" max="13568" width="9.140625" style="44"/>
    <col min="13569" max="13569" width="7.7109375" style="44" customWidth="1"/>
    <col min="13570" max="13570" width="56.85546875" style="44" bestFit="1" customWidth="1"/>
    <col min="13571" max="13573" width="13.28515625" style="44" customWidth="1"/>
    <col min="13574" max="13574" width="7.7109375" style="44" customWidth="1"/>
    <col min="13575" max="13824" width="9.140625" style="44"/>
    <col min="13825" max="13825" width="7.7109375" style="44" customWidth="1"/>
    <col min="13826" max="13826" width="56.85546875" style="44" bestFit="1" customWidth="1"/>
    <col min="13827" max="13829" width="13.28515625" style="44" customWidth="1"/>
    <col min="13830" max="13830" width="7.7109375" style="44" customWidth="1"/>
    <col min="13831" max="14080" width="9.140625" style="44"/>
    <col min="14081" max="14081" width="7.7109375" style="44" customWidth="1"/>
    <col min="14082" max="14082" width="56.85546875" style="44" bestFit="1" customWidth="1"/>
    <col min="14083" max="14085" width="13.28515625" style="44" customWidth="1"/>
    <col min="14086" max="14086" width="7.7109375" style="44" customWidth="1"/>
    <col min="14087" max="14336" width="9.140625" style="44"/>
    <col min="14337" max="14337" width="7.7109375" style="44" customWidth="1"/>
    <col min="14338" max="14338" width="56.85546875" style="44" bestFit="1" customWidth="1"/>
    <col min="14339" max="14341" width="13.28515625" style="44" customWidth="1"/>
    <col min="14342" max="14342" width="7.7109375" style="44" customWidth="1"/>
    <col min="14343" max="14592" width="9.140625" style="44"/>
    <col min="14593" max="14593" width="7.7109375" style="44" customWidth="1"/>
    <col min="14594" max="14594" width="56.85546875" style="44" bestFit="1" customWidth="1"/>
    <col min="14595" max="14597" width="13.28515625" style="44" customWidth="1"/>
    <col min="14598" max="14598" width="7.7109375" style="44" customWidth="1"/>
    <col min="14599" max="14848" width="9.140625" style="44"/>
    <col min="14849" max="14849" width="7.7109375" style="44" customWidth="1"/>
    <col min="14850" max="14850" width="56.85546875" style="44" bestFit="1" customWidth="1"/>
    <col min="14851" max="14853" width="13.28515625" style="44" customWidth="1"/>
    <col min="14854" max="14854" width="7.7109375" style="44" customWidth="1"/>
    <col min="14855" max="15104" width="9.140625" style="44"/>
    <col min="15105" max="15105" width="7.7109375" style="44" customWidth="1"/>
    <col min="15106" max="15106" width="56.85546875" style="44" bestFit="1" customWidth="1"/>
    <col min="15107" max="15109" width="13.28515625" style="44" customWidth="1"/>
    <col min="15110" max="15110" width="7.7109375" style="44" customWidth="1"/>
    <col min="15111" max="15360" width="9.140625" style="44"/>
    <col min="15361" max="15361" width="7.7109375" style="44" customWidth="1"/>
    <col min="15362" max="15362" width="56.85546875" style="44" bestFit="1" customWidth="1"/>
    <col min="15363" max="15365" width="13.28515625" style="44" customWidth="1"/>
    <col min="15366" max="15366" width="7.7109375" style="44" customWidth="1"/>
    <col min="15367" max="15616" width="9.140625" style="44"/>
    <col min="15617" max="15617" width="7.7109375" style="44" customWidth="1"/>
    <col min="15618" max="15618" width="56.85546875" style="44" bestFit="1" customWidth="1"/>
    <col min="15619" max="15621" width="13.28515625" style="44" customWidth="1"/>
    <col min="15622" max="15622" width="7.7109375" style="44" customWidth="1"/>
    <col min="15623" max="15872" width="9.140625" style="44"/>
    <col min="15873" max="15873" width="7.7109375" style="44" customWidth="1"/>
    <col min="15874" max="15874" width="56.85546875" style="44" bestFit="1" customWidth="1"/>
    <col min="15875" max="15877" width="13.28515625" style="44" customWidth="1"/>
    <col min="15878" max="15878" width="7.7109375" style="44" customWidth="1"/>
    <col min="15879" max="16128" width="9.140625" style="44"/>
    <col min="16129" max="16129" width="7.7109375" style="44" customWidth="1"/>
    <col min="16130" max="16130" width="56.85546875" style="44" bestFit="1" customWidth="1"/>
    <col min="16131" max="16133" width="13.28515625" style="44" customWidth="1"/>
    <col min="16134" max="16134" width="7.7109375" style="44" customWidth="1"/>
    <col min="16135" max="16384" width="9.140625" style="44"/>
  </cols>
  <sheetData>
    <row r="1" spans="1:15" ht="15.95" customHeight="1">
      <c r="A1" s="563" t="s">
        <v>2</v>
      </c>
      <c r="B1" s="563"/>
      <c r="C1" s="563"/>
      <c r="D1" s="563"/>
      <c r="E1" s="563"/>
    </row>
    <row r="2" spans="1:15" ht="15.95" customHeight="1" thickBot="1">
      <c r="A2" s="562"/>
      <c r="B2" s="562"/>
      <c r="D2" s="248"/>
      <c r="E2" s="45" t="s">
        <v>722</v>
      </c>
    </row>
    <row r="3" spans="1:15" ht="38.1" customHeight="1" thickBot="1">
      <c r="A3" s="46" t="s">
        <v>4</v>
      </c>
      <c r="B3" s="47" t="s">
        <v>5</v>
      </c>
      <c r="C3" s="47" t="s">
        <v>823</v>
      </c>
      <c r="D3" s="47" t="s">
        <v>865</v>
      </c>
      <c r="E3" s="47" t="s">
        <v>900</v>
      </c>
    </row>
    <row r="4" spans="1:15" s="52" customFormat="1" ht="12" customHeight="1" thickBot="1">
      <c r="A4" s="33">
        <v>1</v>
      </c>
      <c r="B4" s="79">
        <v>2</v>
      </c>
      <c r="C4" s="79">
        <v>3</v>
      </c>
      <c r="D4" s="79">
        <v>4</v>
      </c>
      <c r="E4" s="162">
        <v>5</v>
      </c>
      <c r="G4" s="382"/>
    </row>
    <row r="5" spans="1:15" s="55" customFormat="1" ht="12" customHeight="1" thickBot="1">
      <c r="A5" s="53" t="s">
        <v>7</v>
      </c>
      <c r="B5" s="54" t="s">
        <v>168</v>
      </c>
      <c r="C5" s="178">
        <v>72900000</v>
      </c>
      <c r="D5" s="178">
        <v>73400000</v>
      </c>
      <c r="E5" s="179">
        <v>73900000</v>
      </c>
      <c r="G5" s="382">
        <f>'1.1.sz.mell.'!D5</f>
        <v>72370447</v>
      </c>
      <c r="I5" s="374">
        <f>G5*1.001</f>
        <v>72442817.446999997</v>
      </c>
      <c r="J5" s="374">
        <f>I5*1.001</f>
        <v>72515260.264446989</v>
      </c>
      <c r="K5" s="374">
        <f>J5*1.001</f>
        <v>72587775.52471143</v>
      </c>
      <c r="M5" s="375">
        <f>ROUND(I5,-2)</f>
        <v>72442800</v>
      </c>
      <c r="N5" s="375">
        <f t="shared" ref="N5:O5" si="0">ROUND(J5,-2)</f>
        <v>72515300</v>
      </c>
      <c r="O5" s="375">
        <f t="shared" si="0"/>
        <v>72587800</v>
      </c>
    </row>
    <row r="6" spans="1:15" s="55" customFormat="1" ht="12" customHeight="1" thickBot="1">
      <c r="A6" s="53" t="s">
        <v>20</v>
      </c>
      <c r="B6" s="64" t="s">
        <v>170</v>
      </c>
      <c r="C6" s="178">
        <v>2300000</v>
      </c>
      <c r="D6" s="178">
        <v>2750000</v>
      </c>
      <c r="E6" s="179">
        <v>2650000</v>
      </c>
      <c r="G6" s="383">
        <f>'1.1.sz.mell.'!D12</f>
        <v>2070000</v>
      </c>
      <c r="I6" s="374">
        <f t="shared" ref="I6:I14" si="1">G6*1.001</f>
        <v>2072069.9999999998</v>
      </c>
      <c r="J6" s="374">
        <f t="shared" ref="J6:K6" si="2">I6*1.001</f>
        <v>2074142.0699999996</v>
      </c>
      <c r="K6" s="374">
        <f t="shared" si="2"/>
        <v>2076216.2120699994</v>
      </c>
      <c r="M6" s="375">
        <f t="shared" ref="M6:M14" si="3">ROUND(I6,-2)</f>
        <v>2072100</v>
      </c>
      <c r="N6" s="375">
        <f t="shared" ref="N6:N14" si="4">ROUND(J6,-2)</f>
        <v>2074100</v>
      </c>
      <c r="O6" s="375">
        <f t="shared" ref="O6:O14" si="5">ROUND(K6,-2)</f>
        <v>2076200</v>
      </c>
    </row>
    <row r="7" spans="1:15" s="55" customFormat="1" ht="12" customHeight="1" thickBot="1">
      <c r="A7" s="53" t="s">
        <v>32</v>
      </c>
      <c r="B7" s="54" t="s">
        <v>217</v>
      </c>
      <c r="C7" s="178">
        <v>5800000</v>
      </c>
      <c r="D7" s="178">
        <v>5900000</v>
      </c>
      <c r="E7" s="179">
        <v>6000000</v>
      </c>
      <c r="G7" s="374">
        <f>'1.1.sz.mell.'!D19</f>
        <v>3999990</v>
      </c>
      <c r="I7" s="374">
        <f t="shared" si="1"/>
        <v>4003989.9899999998</v>
      </c>
      <c r="J7" s="374">
        <f t="shared" ref="J7:K7" si="6">I7*1.001</f>
        <v>4007993.9799899994</v>
      </c>
      <c r="K7" s="374">
        <f t="shared" si="6"/>
        <v>4012001.973969989</v>
      </c>
      <c r="M7" s="375">
        <f t="shared" si="3"/>
        <v>4004000</v>
      </c>
      <c r="N7" s="375">
        <f t="shared" si="4"/>
        <v>4008000</v>
      </c>
      <c r="O7" s="375">
        <f t="shared" si="5"/>
        <v>4012000</v>
      </c>
    </row>
    <row r="8" spans="1:15" s="55" customFormat="1" ht="12" customHeight="1" thickBot="1">
      <c r="A8" s="53" t="s">
        <v>44</v>
      </c>
      <c r="B8" s="54" t="s">
        <v>172</v>
      </c>
      <c r="C8" s="178">
        <v>5800000</v>
      </c>
      <c r="D8" s="178">
        <v>5900000</v>
      </c>
      <c r="E8" s="179">
        <v>6000000</v>
      </c>
      <c r="G8" s="374">
        <f>'1.1.sz.mell.'!D26</f>
        <v>5800000</v>
      </c>
      <c r="I8" s="374">
        <f t="shared" si="1"/>
        <v>5805799.9999999991</v>
      </c>
      <c r="J8" s="374">
        <f t="shared" ref="J8:K8" si="7">I8*1.001</f>
        <v>5811605.7999999989</v>
      </c>
      <c r="K8" s="374">
        <f t="shared" si="7"/>
        <v>5817417.405799998</v>
      </c>
      <c r="M8" s="375">
        <f t="shared" si="3"/>
        <v>5805800</v>
      </c>
      <c r="N8" s="375">
        <f t="shared" si="4"/>
        <v>5811600</v>
      </c>
      <c r="O8" s="375">
        <f t="shared" si="5"/>
        <v>5817400</v>
      </c>
    </row>
    <row r="9" spans="1:15" s="55" customFormat="1" ht="12" customHeight="1" thickBot="1">
      <c r="A9" s="53" t="s">
        <v>46</v>
      </c>
      <c r="B9" s="54" t="s">
        <v>256</v>
      </c>
      <c r="C9" s="178">
        <v>2700000</v>
      </c>
      <c r="D9" s="178">
        <v>2850000</v>
      </c>
      <c r="E9" s="179">
        <v>2950000</v>
      </c>
      <c r="G9" s="374">
        <f>'1.1.sz.mell.'!D34</f>
        <v>2819500</v>
      </c>
      <c r="I9" s="374">
        <f t="shared" si="1"/>
        <v>2822319.4999999995</v>
      </c>
      <c r="J9" s="374">
        <f t="shared" ref="J9:K9" si="8">I9*1.001</f>
        <v>2825141.8194999993</v>
      </c>
      <c r="K9" s="374">
        <f t="shared" si="8"/>
        <v>2827966.9613194992</v>
      </c>
      <c r="M9" s="375">
        <f t="shared" si="3"/>
        <v>2822300</v>
      </c>
      <c r="N9" s="375">
        <f t="shared" si="4"/>
        <v>2825100</v>
      </c>
      <c r="O9" s="375">
        <f t="shared" si="5"/>
        <v>2828000</v>
      </c>
    </row>
    <row r="10" spans="1:15" s="55" customFormat="1" ht="12" customHeight="1" thickBot="1">
      <c r="A10" s="53" t="s">
        <v>68</v>
      </c>
      <c r="B10" s="54" t="s">
        <v>220</v>
      </c>
      <c r="C10" s="178"/>
      <c r="D10" s="178"/>
      <c r="E10" s="179"/>
      <c r="G10" s="374">
        <f>'1.1.sz.mell.'!D46</f>
        <v>0</v>
      </c>
      <c r="I10" s="374">
        <f t="shared" si="1"/>
        <v>0</v>
      </c>
      <c r="J10" s="374">
        <f t="shared" ref="J10:K10" si="9">I10*1.001</f>
        <v>0</v>
      </c>
      <c r="K10" s="374">
        <f t="shared" si="9"/>
        <v>0</v>
      </c>
      <c r="M10" s="375">
        <f t="shared" si="3"/>
        <v>0</v>
      </c>
      <c r="N10" s="375">
        <f t="shared" si="4"/>
        <v>0</v>
      </c>
      <c r="O10" s="375">
        <f t="shared" si="5"/>
        <v>0</v>
      </c>
    </row>
    <row r="11" spans="1:15" s="55" customFormat="1" ht="12" customHeight="1" thickBot="1">
      <c r="A11" s="53" t="s">
        <v>80</v>
      </c>
      <c r="B11" s="54" t="s">
        <v>463</v>
      </c>
      <c r="C11" s="178">
        <v>120000</v>
      </c>
      <c r="D11" s="178">
        <v>150000</v>
      </c>
      <c r="E11" s="179">
        <v>170000</v>
      </c>
      <c r="G11" s="374">
        <f>'1.1.sz.mell.'!D52</f>
        <v>110000</v>
      </c>
      <c r="I11" s="374">
        <f t="shared" si="1"/>
        <v>110109.99999999999</v>
      </c>
      <c r="J11" s="374">
        <f t="shared" ref="J11:K11" si="10">I11*1.001</f>
        <v>110220.10999999997</v>
      </c>
      <c r="K11" s="374">
        <f t="shared" si="10"/>
        <v>110330.33010999997</v>
      </c>
      <c r="M11" s="375">
        <f t="shared" si="3"/>
        <v>110100</v>
      </c>
      <c r="N11" s="375">
        <f t="shared" si="4"/>
        <v>110200</v>
      </c>
      <c r="O11" s="375">
        <f t="shared" si="5"/>
        <v>110300</v>
      </c>
    </row>
    <row r="12" spans="1:15" s="55" customFormat="1" ht="12" customHeight="1" thickBot="1">
      <c r="A12" s="53" t="s">
        <v>86</v>
      </c>
      <c r="B12" s="64" t="s">
        <v>464</v>
      </c>
      <c r="C12" s="178"/>
      <c r="D12" s="178"/>
      <c r="E12" s="179"/>
      <c r="G12" s="374">
        <f>'1.1.sz.mell.'!D59</f>
        <v>0</v>
      </c>
      <c r="I12" s="374">
        <f t="shared" si="1"/>
        <v>0</v>
      </c>
      <c r="J12" s="374">
        <f t="shared" ref="J12:K12" si="11">I12*1.001</f>
        <v>0</v>
      </c>
      <c r="K12" s="374">
        <f t="shared" si="11"/>
        <v>0</v>
      </c>
      <c r="M12" s="375">
        <f t="shared" si="3"/>
        <v>0</v>
      </c>
      <c r="N12" s="375">
        <f t="shared" si="4"/>
        <v>0</v>
      </c>
      <c r="O12" s="375">
        <f t="shared" si="5"/>
        <v>0</v>
      </c>
    </row>
    <row r="13" spans="1:15" s="55" customFormat="1" ht="12" customHeight="1" thickBot="1">
      <c r="A13" s="53" t="s">
        <v>88</v>
      </c>
      <c r="B13" s="54" t="s">
        <v>89</v>
      </c>
      <c r="C13" s="169">
        <f>SUM(C5:C12)</f>
        <v>89620000</v>
      </c>
      <c r="D13" s="169">
        <f t="shared" ref="D13:E13" si="12">SUM(D5:D12)</f>
        <v>90950000</v>
      </c>
      <c r="E13" s="169">
        <f t="shared" si="12"/>
        <v>91670000</v>
      </c>
      <c r="G13" s="374"/>
      <c r="I13" s="374">
        <f t="shared" si="1"/>
        <v>0</v>
      </c>
      <c r="J13" s="374">
        <f t="shared" ref="J13:K13" si="13">I13*1.001</f>
        <v>0</v>
      </c>
      <c r="K13" s="374">
        <f t="shared" si="13"/>
        <v>0</v>
      </c>
      <c r="M13" s="375">
        <f t="shared" si="3"/>
        <v>0</v>
      </c>
      <c r="N13" s="375">
        <f t="shared" si="4"/>
        <v>0</v>
      </c>
      <c r="O13" s="375">
        <f t="shared" si="5"/>
        <v>0</v>
      </c>
    </row>
    <row r="14" spans="1:15" s="55" customFormat="1" ht="12" customHeight="1" thickBot="1">
      <c r="A14" s="53" t="s">
        <v>157</v>
      </c>
      <c r="B14" s="54" t="s">
        <v>465</v>
      </c>
      <c r="C14" s="353">
        <v>5000000</v>
      </c>
      <c r="D14" s="353">
        <v>5500000</v>
      </c>
      <c r="E14" s="353">
        <v>5900000</v>
      </c>
      <c r="G14" s="374">
        <f>'1.1.sz.mell.'!D91</f>
        <v>60432791</v>
      </c>
      <c r="I14" s="374">
        <f t="shared" si="1"/>
        <v>60493223.790999994</v>
      </c>
      <c r="J14" s="374">
        <f t="shared" ref="J14:K14" si="14">I14*1.001</f>
        <v>60553717.014790989</v>
      </c>
      <c r="K14" s="374">
        <f t="shared" si="14"/>
        <v>60614270.731805772</v>
      </c>
      <c r="M14" s="375">
        <f t="shared" si="3"/>
        <v>60493200</v>
      </c>
      <c r="N14" s="375">
        <f t="shared" si="4"/>
        <v>60553700</v>
      </c>
      <c r="O14" s="375">
        <f t="shared" si="5"/>
        <v>60614300</v>
      </c>
    </row>
    <row r="15" spans="1:15" s="55" customFormat="1" ht="12" customHeight="1" thickBot="1">
      <c r="A15" s="53" t="s">
        <v>176</v>
      </c>
      <c r="B15" s="54" t="s">
        <v>466</v>
      </c>
      <c r="C15" s="169">
        <f>+C13+C14</f>
        <v>94620000</v>
      </c>
      <c r="D15" s="169">
        <f>+D13+D14</f>
        <v>96450000</v>
      </c>
      <c r="E15" s="170">
        <f>+E13+E14</f>
        <v>97570000</v>
      </c>
      <c r="G15" s="374">
        <f>SUM(G5:G14)</f>
        <v>147602728</v>
      </c>
      <c r="I15" s="374">
        <f t="shared" ref="I15:I30" si="15">G15*1.001</f>
        <v>147750330.72799999</v>
      </c>
      <c r="J15" s="374">
        <f t="shared" ref="J15:K15" si="16">I15*1.001</f>
        <v>147898081.05872798</v>
      </c>
      <c r="K15" s="374">
        <f t="shared" si="16"/>
        <v>148045979.13978669</v>
      </c>
      <c r="M15" s="375">
        <f t="shared" ref="M15:M30" si="17">ROUND(I15,-2)</f>
        <v>147750300</v>
      </c>
      <c r="N15" s="375">
        <f t="shared" ref="N15:N30" si="18">ROUND(J15,-2)</f>
        <v>147898100</v>
      </c>
      <c r="O15" s="375">
        <f t="shared" ref="O15:O30" si="19">ROUND(K15,-2)</f>
        <v>148046000</v>
      </c>
    </row>
    <row r="16" spans="1:15" s="55" customFormat="1" ht="12" customHeight="1">
      <c r="A16" s="183"/>
      <c r="B16" s="184"/>
      <c r="C16" s="355"/>
      <c r="D16" s="356"/>
      <c r="E16" s="357"/>
      <c r="G16" s="374"/>
      <c r="I16" s="374">
        <f t="shared" si="15"/>
        <v>0</v>
      </c>
      <c r="J16" s="374">
        <f t="shared" ref="J16:K16" si="20">I16*1.001</f>
        <v>0</v>
      </c>
      <c r="K16" s="374">
        <f t="shared" si="20"/>
        <v>0</v>
      </c>
      <c r="M16" s="375">
        <f t="shared" si="17"/>
        <v>0</v>
      </c>
      <c r="N16" s="375">
        <f t="shared" si="18"/>
        <v>0</v>
      </c>
      <c r="O16" s="375">
        <f t="shared" si="19"/>
        <v>0</v>
      </c>
    </row>
    <row r="17" spans="1:15" s="55" customFormat="1" ht="12" customHeight="1">
      <c r="A17" s="563" t="s">
        <v>128</v>
      </c>
      <c r="B17" s="563"/>
      <c r="C17" s="563"/>
      <c r="D17" s="563"/>
      <c r="E17" s="563"/>
      <c r="G17" s="374"/>
      <c r="I17" s="374">
        <f t="shared" si="15"/>
        <v>0</v>
      </c>
      <c r="J17" s="374">
        <f t="shared" ref="J17:K17" si="21">I17*1.001</f>
        <v>0</v>
      </c>
      <c r="K17" s="374">
        <f t="shared" si="21"/>
        <v>0</v>
      </c>
      <c r="M17" s="375">
        <f t="shared" si="17"/>
        <v>0</v>
      </c>
      <c r="N17" s="375">
        <f t="shared" si="18"/>
        <v>0</v>
      </c>
      <c r="O17" s="375">
        <f t="shared" si="19"/>
        <v>0</v>
      </c>
    </row>
    <row r="18" spans="1:15" s="55" customFormat="1" ht="12" customHeight="1" thickBot="1">
      <c r="A18" s="564"/>
      <c r="B18" s="564"/>
      <c r="C18" s="100"/>
      <c r="D18" s="248"/>
      <c r="E18" s="45" t="s">
        <v>722</v>
      </c>
      <c r="G18" s="374"/>
      <c r="I18" s="374">
        <f t="shared" si="15"/>
        <v>0</v>
      </c>
      <c r="J18" s="374">
        <f t="shared" ref="J18:K18" si="22">I18*1.001</f>
        <v>0</v>
      </c>
      <c r="K18" s="374">
        <f t="shared" si="22"/>
        <v>0</v>
      </c>
      <c r="M18" s="375">
        <f t="shared" si="17"/>
        <v>0</v>
      </c>
      <c r="N18" s="375">
        <f t="shared" si="18"/>
        <v>0</v>
      </c>
      <c r="O18" s="375">
        <f t="shared" si="19"/>
        <v>0</v>
      </c>
    </row>
    <row r="19" spans="1:15" s="55" customFormat="1" ht="24" customHeight="1" thickBot="1">
      <c r="A19" s="46" t="s">
        <v>270</v>
      </c>
      <c r="B19" s="47" t="s">
        <v>130</v>
      </c>
      <c r="C19" s="47" t="str">
        <f>C3</f>
        <v>2021. évi</v>
      </c>
      <c r="D19" s="624" t="str">
        <f t="shared" ref="D19:E19" si="23">D3</f>
        <v>2022. évi</v>
      </c>
      <c r="E19" s="48" t="str">
        <f t="shared" si="23"/>
        <v>2023. évi</v>
      </c>
      <c r="G19" s="374"/>
      <c r="I19" s="374">
        <f t="shared" si="15"/>
        <v>0</v>
      </c>
      <c r="J19" s="374">
        <f t="shared" ref="J19:K19" si="24">I19*1.001</f>
        <v>0</v>
      </c>
      <c r="K19" s="374">
        <f t="shared" si="24"/>
        <v>0</v>
      </c>
      <c r="M19" s="375">
        <f t="shared" si="17"/>
        <v>0</v>
      </c>
      <c r="N19" s="375">
        <f t="shared" si="18"/>
        <v>0</v>
      </c>
      <c r="O19" s="375">
        <f t="shared" si="19"/>
        <v>0</v>
      </c>
    </row>
    <row r="20" spans="1:15" s="55" customFormat="1" ht="12" customHeight="1" thickBot="1">
      <c r="A20" s="49">
        <v>1</v>
      </c>
      <c r="B20" s="50">
        <v>2</v>
      </c>
      <c r="C20" s="50">
        <v>3</v>
      </c>
      <c r="D20" s="625">
        <v>4</v>
      </c>
      <c r="E20" s="51">
        <v>5</v>
      </c>
      <c r="G20" s="374"/>
      <c r="I20" s="374">
        <f t="shared" si="15"/>
        <v>0</v>
      </c>
      <c r="J20" s="374">
        <f t="shared" ref="J20:K20" si="25">I20*1.001</f>
        <v>0</v>
      </c>
      <c r="K20" s="374">
        <f t="shared" si="25"/>
        <v>0</v>
      </c>
      <c r="M20" s="375">
        <f t="shared" si="17"/>
        <v>0</v>
      </c>
      <c r="N20" s="375">
        <f t="shared" si="18"/>
        <v>0</v>
      </c>
      <c r="O20" s="375">
        <f t="shared" si="19"/>
        <v>0</v>
      </c>
    </row>
    <row r="21" spans="1:15" s="55" customFormat="1" ht="15" customHeight="1" thickBot="1">
      <c r="A21" s="53" t="s">
        <v>7</v>
      </c>
      <c r="B21" s="90" t="s">
        <v>467</v>
      </c>
      <c r="C21" s="178">
        <v>80820000</v>
      </c>
      <c r="D21" s="626">
        <v>82050000</v>
      </c>
      <c r="E21" s="75">
        <v>82170000</v>
      </c>
      <c r="G21" s="374">
        <f>'1.1.sz.mell.'!D98</f>
        <v>98263818</v>
      </c>
      <c r="I21" s="374">
        <f t="shared" si="15"/>
        <v>98362081.817999989</v>
      </c>
      <c r="J21" s="374">
        <f t="shared" ref="J21:K21" si="26">I21*1.001</f>
        <v>98460443.899817973</v>
      </c>
      <c r="K21" s="374">
        <f t="shared" si="26"/>
        <v>98558904.343717784</v>
      </c>
      <c r="M21" s="375">
        <f t="shared" si="17"/>
        <v>98362100</v>
      </c>
      <c r="N21" s="375">
        <f t="shared" si="18"/>
        <v>98460400</v>
      </c>
      <c r="O21" s="375">
        <f t="shared" si="19"/>
        <v>98558900</v>
      </c>
    </row>
    <row r="22" spans="1:15" ht="12" customHeight="1" thickBot="1">
      <c r="A22" s="358" t="s">
        <v>20</v>
      </c>
      <c r="B22" s="359" t="s">
        <v>468</v>
      </c>
      <c r="C22" s="360">
        <f>+C23+C24+C25</f>
        <v>11800000</v>
      </c>
      <c r="D22" s="627">
        <f>+D23+D24+D25</f>
        <v>11400000</v>
      </c>
      <c r="E22" s="632">
        <f>+E23+E24+E25</f>
        <v>11900000</v>
      </c>
      <c r="G22" s="374">
        <f>'1.1.sz.mell.'!D108</f>
        <v>44056576</v>
      </c>
      <c r="I22" s="374">
        <f t="shared" si="15"/>
        <v>44100632.575999998</v>
      </c>
      <c r="J22" s="374">
        <f t="shared" ref="J22:K22" si="27">I22*1.001</f>
        <v>44144733.208575994</v>
      </c>
      <c r="K22" s="374">
        <f t="shared" si="27"/>
        <v>44188877.941784568</v>
      </c>
      <c r="L22" s="55"/>
      <c r="M22" s="375">
        <f t="shared" si="17"/>
        <v>44100600</v>
      </c>
      <c r="N22" s="375">
        <f t="shared" si="18"/>
        <v>44144700</v>
      </c>
      <c r="O22" s="375">
        <f t="shared" si="19"/>
        <v>44188900</v>
      </c>
    </row>
    <row r="23" spans="1:15" ht="12" customHeight="1">
      <c r="A23" s="56" t="s">
        <v>22</v>
      </c>
      <c r="B23" s="12" t="s">
        <v>138</v>
      </c>
      <c r="C23" s="165"/>
      <c r="D23" s="628"/>
      <c r="E23" s="58"/>
      <c r="G23" s="374">
        <f>'1.1.sz.mell.'!D109</f>
        <v>20924403</v>
      </c>
      <c r="I23" s="374">
        <f t="shared" si="15"/>
        <v>20945327.402999997</v>
      </c>
      <c r="J23" s="374">
        <f t="shared" ref="J23:K23" si="28">I23*1.001</f>
        <v>20966272.730402995</v>
      </c>
      <c r="K23" s="374">
        <f t="shared" si="28"/>
        <v>20987239.003133394</v>
      </c>
      <c r="L23" s="55"/>
      <c r="M23" s="375">
        <f t="shared" si="17"/>
        <v>20945300</v>
      </c>
      <c r="N23" s="375">
        <f t="shared" si="18"/>
        <v>20966300</v>
      </c>
      <c r="O23" s="375">
        <f t="shared" si="19"/>
        <v>20987200</v>
      </c>
    </row>
    <row r="24" spans="1:15" ht="12" customHeight="1">
      <c r="A24" s="56" t="s">
        <v>24</v>
      </c>
      <c r="B24" s="91" t="s">
        <v>140</v>
      </c>
      <c r="C24" s="167">
        <v>11800000</v>
      </c>
      <c r="D24" s="543">
        <v>11400000</v>
      </c>
      <c r="E24" s="61">
        <v>11900000</v>
      </c>
      <c r="G24" s="374">
        <f>'1.1.sz.mell.'!D111</f>
        <v>19757173</v>
      </c>
      <c r="I24" s="374">
        <f t="shared" si="15"/>
        <v>19776930.172999997</v>
      </c>
      <c r="J24" s="374">
        <f t="shared" ref="J24:K24" si="29">I24*1.001</f>
        <v>19796707.103172995</v>
      </c>
      <c r="K24" s="374">
        <f t="shared" si="29"/>
        <v>19816503.810276166</v>
      </c>
      <c r="L24" s="55"/>
      <c r="M24" s="375">
        <f t="shared" si="17"/>
        <v>19776900</v>
      </c>
      <c r="N24" s="375">
        <f t="shared" si="18"/>
        <v>19796700</v>
      </c>
      <c r="O24" s="375">
        <f t="shared" si="19"/>
        <v>19816500</v>
      </c>
    </row>
    <row r="25" spans="1:15" ht="12" customHeight="1" thickBot="1">
      <c r="A25" s="89" t="s">
        <v>26</v>
      </c>
      <c r="B25" s="92" t="s">
        <v>142</v>
      </c>
      <c r="C25" s="168"/>
      <c r="D25" s="521"/>
      <c r="E25" s="65"/>
      <c r="G25" s="374">
        <f>'1.1.sz.mell.'!D113</f>
        <v>3375000</v>
      </c>
      <c r="I25" s="374">
        <f t="shared" si="15"/>
        <v>3378374.9999999995</v>
      </c>
      <c r="J25" s="374">
        <f t="shared" ref="J25:K25" si="30">I25*1.001</f>
        <v>3381753.3749999991</v>
      </c>
      <c r="K25" s="374">
        <f t="shared" si="30"/>
        <v>3385135.1283749989</v>
      </c>
      <c r="L25" s="55"/>
      <c r="M25" s="375">
        <f t="shared" si="17"/>
        <v>3378400</v>
      </c>
      <c r="N25" s="375">
        <f t="shared" si="18"/>
        <v>3381800</v>
      </c>
      <c r="O25" s="375">
        <f t="shared" si="19"/>
        <v>3385100</v>
      </c>
    </row>
    <row r="26" spans="1:15" ht="12" customHeight="1" thickBot="1">
      <c r="A26" s="53" t="s">
        <v>32</v>
      </c>
      <c r="B26" s="90" t="s">
        <v>690</v>
      </c>
      <c r="C26" s="169">
        <v>2000000</v>
      </c>
      <c r="D26" s="629">
        <v>3000000</v>
      </c>
      <c r="E26" s="41">
        <v>3500000</v>
      </c>
      <c r="G26" s="374">
        <f>'1.1.sz.mell.'!D104</f>
        <v>2376352</v>
      </c>
      <c r="I26" s="374">
        <f t="shared" si="15"/>
        <v>2378728.352</v>
      </c>
      <c r="J26" s="374">
        <f t="shared" ref="J26:K26" si="31">I26*1.001</f>
        <v>2381107.0803519995</v>
      </c>
      <c r="K26" s="374">
        <f t="shared" si="31"/>
        <v>2383488.1874323511</v>
      </c>
      <c r="L26" s="55"/>
      <c r="M26" s="375">
        <f t="shared" si="17"/>
        <v>2378700</v>
      </c>
      <c r="N26" s="375">
        <f t="shared" si="18"/>
        <v>2381100</v>
      </c>
      <c r="O26" s="375">
        <f t="shared" si="19"/>
        <v>2383500</v>
      </c>
    </row>
    <row r="27" spans="1:15" ht="12" customHeight="1" thickBot="1">
      <c r="A27" s="358" t="s">
        <v>144</v>
      </c>
      <c r="B27" s="16" t="s">
        <v>145</v>
      </c>
      <c r="C27" s="163">
        <f>SUM(C26+C21+C22)</f>
        <v>94620000</v>
      </c>
      <c r="D27" s="517">
        <f t="shared" ref="D27:E27" si="32">SUM(D26+D21+D22)</f>
        <v>96450000</v>
      </c>
      <c r="E27" s="34">
        <f t="shared" si="32"/>
        <v>97570000</v>
      </c>
      <c r="G27" s="374"/>
      <c r="I27" s="374">
        <f t="shared" si="15"/>
        <v>0</v>
      </c>
      <c r="J27" s="374">
        <f t="shared" ref="J27:K27" si="33">I27*1.001</f>
        <v>0</v>
      </c>
      <c r="K27" s="374">
        <f t="shared" si="33"/>
        <v>0</v>
      </c>
      <c r="L27" s="55"/>
      <c r="M27" s="375">
        <f t="shared" si="17"/>
        <v>0</v>
      </c>
      <c r="N27" s="375">
        <f t="shared" si="18"/>
        <v>0</v>
      </c>
      <c r="O27" s="375">
        <f t="shared" si="19"/>
        <v>0</v>
      </c>
    </row>
    <row r="28" spans="1:15" ht="15" customHeight="1" thickBot="1">
      <c r="A28" s="358" t="s">
        <v>46</v>
      </c>
      <c r="B28" s="16" t="s">
        <v>469</v>
      </c>
      <c r="C28" s="361"/>
      <c r="D28" s="630"/>
      <c r="E28" s="633"/>
      <c r="F28" s="97"/>
      <c r="G28" s="374">
        <f>'1.1.sz.mell.'!D138</f>
        <v>2905982</v>
      </c>
      <c r="I28" s="374">
        <f t="shared" si="15"/>
        <v>2908887.9819999998</v>
      </c>
      <c r="J28" s="374">
        <f t="shared" ref="J28:K28" si="34">I28*1.001</f>
        <v>2911796.8699819995</v>
      </c>
      <c r="K28" s="374">
        <f t="shared" si="34"/>
        <v>2914708.6668519811</v>
      </c>
      <c r="L28" s="55"/>
      <c r="M28" s="375">
        <f t="shared" si="17"/>
        <v>2908900</v>
      </c>
      <c r="N28" s="375">
        <f t="shared" si="18"/>
        <v>2911800</v>
      </c>
      <c r="O28" s="375">
        <f t="shared" si="19"/>
        <v>2914700</v>
      </c>
    </row>
    <row r="29" spans="1:15" s="55" customFormat="1" ht="12.95" customHeight="1" thickBot="1">
      <c r="A29" s="358" t="s">
        <v>68</v>
      </c>
      <c r="B29" s="99" t="s">
        <v>691</v>
      </c>
      <c r="C29" s="190">
        <f>+C27+C28</f>
        <v>94620000</v>
      </c>
      <c r="D29" s="631">
        <f>+D27+D28</f>
        <v>96450000</v>
      </c>
      <c r="E29" s="95">
        <f>+E27+E28</f>
        <v>97570000</v>
      </c>
      <c r="G29" s="374">
        <f>SUM(G21,G23:G28)</f>
        <v>147602728</v>
      </c>
      <c r="H29" s="375"/>
      <c r="I29" s="374">
        <f t="shared" si="15"/>
        <v>147750330.72799999</v>
      </c>
      <c r="J29" s="374">
        <f t="shared" ref="J29:K29" si="35">I29*1.001</f>
        <v>147898081.05872798</v>
      </c>
      <c r="K29" s="374">
        <f t="shared" si="35"/>
        <v>148045979.13978669</v>
      </c>
      <c r="M29" s="375">
        <f t="shared" si="17"/>
        <v>147750300</v>
      </c>
      <c r="N29" s="375">
        <f t="shared" si="18"/>
        <v>147898100</v>
      </c>
      <c r="O29" s="375">
        <f t="shared" si="19"/>
        <v>148046000</v>
      </c>
    </row>
    <row r="30" spans="1:15">
      <c r="C30" s="44"/>
      <c r="I30" s="374">
        <f t="shared" si="15"/>
        <v>0</v>
      </c>
      <c r="J30" s="374">
        <f t="shared" ref="J30:K30" si="36">I30*1.001</f>
        <v>0</v>
      </c>
      <c r="K30" s="374">
        <f t="shared" si="36"/>
        <v>0</v>
      </c>
      <c r="L30" s="55"/>
      <c r="M30" s="375">
        <f t="shared" si="17"/>
        <v>0</v>
      </c>
      <c r="N30" s="375">
        <f t="shared" si="18"/>
        <v>0</v>
      </c>
      <c r="O30" s="375">
        <f t="shared" si="19"/>
        <v>0</v>
      </c>
    </row>
    <row r="31" spans="1:15">
      <c r="C31" s="44"/>
    </row>
    <row r="32" spans="1:15">
      <c r="C32" s="44"/>
    </row>
    <row r="33" spans="3:3" ht="16.5" customHeight="1">
      <c r="C33" s="44"/>
    </row>
    <row r="34" spans="3:3">
      <c r="C34" s="44"/>
    </row>
    <row r="35" spans="3:3">
      <c r="C35" s="44"/>
    </row>
    <row r="36" spans="3:3">
      <c r="C36" s="44"/>
    </row>
    <row r="37" spans="3:3">
      <c r="C37" s="44"/>
    </row>
    <row r="38" spans="3:3">
      <c r="C38" s="44"/>
    </row>
    <row r="39" spans="3:3">
      <c r="C39" s="44"/>
    </row>
    <row r="40" spans="3:3">
      <c r="C40" s="44"/>
    </row>
    <row r="41" spans="3:3">
      <c r="C41" s="44"/>
    </row>
    <row r="42" spans="3:3">
      <c r="C42" s="44"/>
    </row>
  </sheetData>
  <mergeCells count="4">
    <mergeCell ref="A1:E1"/>
    <mergeCell ref="A2:B2"/>
    <mergeCell ref="A17:E17"/>
    <mergeCell ref="A18:B18"/>
  </mergeCells>
  <phoneticPr fontId="49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5" fitToWidth="3" fitToHeight="2" orientation="portrait" r:id="rId1"/>
  <headerFooter alignWithMargins="0">
    <oddHeader>&amp;C&amp;"Times New Roman CE,Félkövér"&amp;12KÖZSÉGI ÖNKORMÁNYZAT VÁRALJA
2020. ÉVI KÖLTSÉGVETÉSI ÉVET KÖVETŐ 3 ÉV
 TERVEZETT BEVÉTELEI, KIADÁSAI&amp;R&amp;"Times New Roman CE,Félkövér dőlt" 13.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O29"/>
  <sheetViews>
    <sheetView view="pageLayout" zoomScaleNormal="100" zoomScaleSheetLayoutView="115" workbookViewId="0">
      <selection activeCell="I31" sqref="I31"/>
    </sheetView>
  </sheetViews>
  <sheetFormatPr defaultRowHeight="15.75"/>
  <cols>
    <col min="1" max="1" width="4.140625" style="322" customWidth="1"/>
    <col min="2" max="2" width="25.5703125" style="321" customWidth="1"/>
    <col min="3" max="4" width="9.5703125" style="321" bestFit="1" customWidth="1"/>
    <col min="5" max="5" width="10.85546875" style="321" bestFit="1" customWidth="1"/>
    <col min="6" max="6" width="10.140625" style="321" bestFit="1" customWidth="1"/>
    <col min="7" max="14" width="11.42578125" style="321" bestFit="1" customWidth="1"/>
    <col min="15" max="15" width="10.85546875" style="322" customWidth="1"/>
    <col min="16" max="256" width="9.140625" style="321"/>
    <col min="257" max="257" width="4.140625" style="321" customWidth="1"/>
    <col min="258" max="258" width="25.5703125" style="321" customWidth="1"/>
    <col min="259" max="260" width="7.7109375" style="321" customWidth="1"/>
    <col min="261" max="261" width="8.140625" style="321" customWidth="1"/>
    <col min="262" max="262" width="7.5703125" style="321" customWidth="1"/>
    <col min="263" max="263" width="7.42578125" style="321" customWidth="1"/>
    <col min="264" max="264" width="7.5703125" style="321" customWidth="1"/>
    <col min="265" max="265" width="7" style="321" customWidth="1"/>
    <col min="266" max="270" width="8.140625" style="321" customWidth="1"/>
    <col min="271" max="271" width="10.85546875" style="321" customWidth="1"/>
    <col min="272" max="512" width="9.140625" style="321"/>
    <col min="513" max="513" width="4.140625" style="321" customWidth="1"/>
    <col min="514" max="514" width="25.5703125" style="321" customWidth="1"/>
    <col min="515" max="516" width="7.7109375" style="321" customWidth="1"/>
    <col min="517" max="517" width="8.140625" style="321" customWidth="1"/>
    <col min="518" max="518" width="7.5703125" style="321" customWidth="1"/>
    <col min="519" max="519" width="7.42578125" style="321" customWidth="1"/>
    <col min="520" max="520" width="7.5703125" style="321" customWidth="1"/>
    <col min="521" max="521" width="7" style="321" customWidth="1"/>
    <col min="522" max="526" width="8.140625" style="321" customWidth="1"/>
    <col min="527" max="527" width="10.85546875" style="321" customWidth="1"/>
    <col min="528" max="768" width="9.140625" style="321"/>
    <col min="769" max="769" width="4.140625" style="321" customWidth="1"/>
    <col min="770" max="770" width="25.5703125" style="321" customWidth="1"/>
    <col min="771" max="772" width="7.7109375" style="321" customWidth="1"/>
    <col min="773" max="773" width="8.140625" style="321" customWidth="1"/>
    <col min="774" max="774" width="7.5703125" style="321" customWidth="1"/>
    <col min="775" max="775" width="7.42578125" style="321" customWidth="1"/>
    <col min="776" max="776" width="7.5703125" style="321" customWidth="1"/>
    <col min="777" max="777" width="7" style="321" customWidth="1"/>
    <col min="778" max="782" width="8.140625" style="321" customWidth="1"/>
    <col min="783" max="783" width="10.85546875" style="321" customWidth="1"/>
    <col min="784" max="1024" width="9.140625" style="321"/>
    <col min="1025" max="1025" width="4.140625" style="321" customWidth="1"/>
    <col min="1026" max="1026" width="25.5703125" style="321" customWidth="1"/>
    <col min="1027" max="1028" width="7.7109375" style="321" customWidth="1"/>
    <col min="1029" max="1029" width="8.140625" style="321" customWidth="1"/>
    <col min="1030" max="1030" width="7.5703125" style="321" customWidth="1"/>
    <col min="1031" max="1031" width="7.42578125" style="321" customWidth="1"/>
    <col min="1032" max="1032" width="7.5703125" style="321" customWidth="1"/>
    <col min="1033" max="1033" width="7" style="321" customWidth="1"/>
    <col min="1034" max="1038" width="8.140625" style="321" customWidth="1"/>
    <col min="1039" max="1039" width="10.85546875" style="321" customWidth="1"/>
    <col min="1040" max="1280" width="9.140625" style="321"/>
    <col min="1281" max="1281" width="4.140625" style="321" customWidth="1"/>
    <col min="1282" max="1282" width="25.5703125" style="321" customWidth="1"/>
    <col min="1283" max="1284" width="7.7109375" style="321" customWidth="1"/>
    <col min="1285" max="1285" width="8.140625" style="321" customWidth="1"/>
    <col min="1286" max="1286" width="7.5703125" style="321" customWidth="1"/>
    <col min="1287" max="1287" width="7.42578125" style="321" customWidth="1"/>
    <col min="1288" max="1288" width="7.5703125" style="321" customWidth="1"/>
    <col min="1289" max="1289" width="7" style="321" customWidth="1"/>
    <col min="1290" max="1294" width="8.140625" style="321" customWidth="1"/>
    <col min="1295" max="1295" width="10.85546875" style="321" customWidth="1"/>
    <col min="1296" max="1536" width="9.140625" style="321"/>
    <col min="1537" max="1537" width="4.140625" style="321" customWidth="1"/>
    <col min="1538" max="1538" width="25.5703125" style="321" customWidth="1"/>
    <col min="1539" max="1540" width="7.7109375" style="321" customWidth="1"/>
    <col min="1541" max="1541" width="8.140625" style="321" customWidth="1"/>
    <col min="1542" max="1542" width="7.5703125" style="321" customWidth="1"/>
    <col min="1543" max="1543" width="7.42578125" style="321" customWidth="1"/>
    <col min="1544" max="1544" width="7.5703125" style="321" customWidth="1"/>
    <col min="1545" max="1545" width="7" style="321" customWidth="1"/>
    <col min="1546" max="1550" width="8.140625" style="321" customWidth="1"/>
    <col min="1551" max="1551" width="10.85546875" style="321" customWidth="1"/>
    <col min="1552" max="1792" width="9.140625" style="321"/>
    <col min="1793" max="1793" width="4.140625" style="321" customWidth="1"/>
    <col min="1794" max="1794" width="25.5703125" style="321" customWidth="1"/>
    <col min="1795" max="1796" width="7.7109375" style="321" customWidth="1"/>
    <col min="1797" max="1797" width="8.140625" style="321" customWidth="1"/>
    <col min="1798" max="1798" width="7.5703125" style="321" customWidth="1"/>
    <col min="1799" max="1799" width="7.42578125" style="321" customWidth="1"/>
    <col min="1800" max="1800" width="7.5703125" style="321" customWidth="1"/>
    <col min="1801" max="1801" width="7" style="321" customWidth="1"/>
    <col min="1802" max="1806" width="8.140625" style="321" customWidth="1"/>
    <col min="1807" max="1807" width="10.85546875" style="321" customWidth="1"/>
    <col min="1808" max="2048" width="9.140625" style="321"/>
    <col min="2049" max="2049" width="4.140625" style="321" customWidth="1"/>
    <col min="2050" max="2050" width="25.5703125" style="321" customWidth="1"/>
    <col min="2051" max="2052" width="7.7109375" style="321" customWidth="1"/>
    <col min="2053" max="2053" width="8.140625" style="321" customWidth="1"/>
    <col min="2054" max="2054" width="7.5703125" style="321" customWidth="1"/>
    <col min="2055" max="2055" width="7.42578125" style="321" customWidth="1"/>
    <col min="2056" max="2056" width="7.5703125" style="321" customWidth="1"/>
    <col min="2057" max="2057" width="7" style="321" customWidth="1"/>
    <col min="2058" max="2062" width="8.140625" style="321" customWidth="1"/>
    <col min="2063" max="2063" width="10.85546875" style="321" customWidth="1"/>
    <col min="2064" max="2304" width="9.140625" style="321"/>
    <col min="2305" max="2305" width="4.140625" style="321" customWidth="1"/>
    <col min="2306" max="2306" width="25.5703125" style="321" customWidth="1"/>
    <col min="2307" max="2308" width="7.7109375" style="321" customWidth="1"/>
    <col min="2309" max="2309" width="8.140625" style="321" customWidth="1"/>
    <col min="2310" max="2310" width="7.5703125" style="321" customWidth="1"/>
    <col min="2311" max="2311" width="7.42578125" style="321" customWidth="1"/>
    <col min="2312" max="2312" width="7.5703125" style="321" customWidth="1"/>
    <col min="2313" max="2313" width="7" style="321" customWidth="1"/>
    <col min="2314" max="2318" width="8.140625" style="321" customWidth="1"/>
    <col min="2319" max="2319" width="10.85546875" style="321" customWidth="1"/>
    <col min="2320" max="2560" width="9.140625" style="321"/>
    <col min="2561" max="2561" width="4.140625" style="321" customWidth="1"/>
    <col min="2562" max="2562" width="25.5703125" style="321" customWidth="1"/>
    <col min="2563" max="2564" width="7.7109375" style="321" customWidth="1"/>
    <col min="2565" max="2565" width="8.140625" style="321" customWidth="1"/>
    <col min="2566" max="2566" width="7.5703125" style="321" customWidth="1"/>
    <col min="2567" max="2567" width="7.42578125" style="321" customWidth="1"/>
    <col min="2568" max="2568" width="7.5703125" style="321" customWidth="1"/>
    <col min="2569" max="2569" width="7" style="321" customWidth="1"/>
    <col min="2570" max="2574" width="8.140625" style="321" customWidth="1"/>
    <col min="2575" max="2575" width="10.85546875" style="321" customWidth="1"/>
    <col min="2576" max="2816" width="9.140625" style="321"/>
    <col min="2817" max="2817" width="4.140625" style="321" customWidth="1"/>
    <col min="2818" max="2818" width="25.5703125" style="321" customWidth="1"/>
    <col min="2819" max="2820" width="7.7109375" style="321" customWidth="1"/>
    <col min="2821" max="2821" width="8.140625" style="321" customWidth="1"/>
    <col min="2822" max="2822" width="7.5703125" style="321" customWidth="1"/>
    <col min="2823" max="2823" width="7.42578125" style="321" customWidth="1"/>
    <col min="2824" max="2824" width="7.5703125" style="321" customWidth="1"/>
    <col min="2825" max="2825" width="7" style="321" customWidth="1"/>
    <col min="2826" max="2830" width="8.140625" style="321" customWidth="1"/>
    <col min="2831" max="2831" width="10.85546875" style="321" customWidth="1"/>
    <col min="2832" max="3072" width="9.140625" style="321"/>
    <col min="3073" max="3073" width="4.140625" style="321" customWidth="1"/>
    <col min="3074" max="3074" width="25.5703125" style="321" customWidth="1"/>
    <col min="3075" max="3076" width="7.7109375" style="321" customWidth="1"/>
    <col min="3077" max="3077" width="8.140625" style="321" customWidth="1"/>
    <col min="3078" max="3078" width="7.5703125" style="321" customWidth="1"/>
    <col min="3079" max="3079" width="7.42578125" style="321" customWidth="1"/>
    <col min="3080" max="3080" width="7.5703125" style="321" customWidth="1"/>
    <col min="3081" max="3081" width="7" style="321" customWidth="1"/>
    <col min="3082" max="3086" width="8.140625" style="321" customWidth="1"/>
    <col min="3087" max="3087" width="10.85546875" style="321" customWidth="1"/>
    <col min="3088" max="3328" width="9.140625" style="321"/>
    <col min="3329" max="3329" width="4.140625" style="321" customWidth="1"/>
    <col min="3330" max="3330" width="25.5703125" style="321" customWidth="1"/>
    <col min="3331" max="3332" width="7.7109375" style="321" customWidth="1"/>
    <col min="3333" max="3333" width="8.140625" style="321" customWidth="1"/>
    <col min="3334" max="3334" width="7.5703125" style="321" customWidth="1"/>
    <col min="3335" max="3335" width="7.42578125" style="321" customWidth="1"/>
    <col min="3336" max="3336" width="7.5703125" style="321" customWidth="1"/>
    <col min="3337" max="3337" width="7" style="321" customWidth="1"/>
    <col min="3338" max="3342" width="8.140625" style="321" customWidth="1"/>
    <col min="3343" max="3343" width="10.85546875" style="321" customWidth="1"/>
    <col min="3344" max="3584" width="9.140625" style="321"/>
    <col min="3585" max="3585" width="4.140625" style="321" customWidth="1"/>
    <col min="3586" max="3586" width="25.5703125" style="321" customWidth="1"/>
    <col min="3587" max="3588" width="7.7109375" style="321" customWidth="1"/>
    <col min="3589" max="3589" width="8.140625" style="321" customWidth="1"/>
    <col min="3590" max="3590" width="7.5703125" style="321" customWidth="1"/>
    <col min="3591" max="3591" width="7.42578125" style="321" customWidth="1"/>
    <col min="3592" max="3592" width="7.5703125" style="321" customWidth="1"/>
    <col min="3593" max="3593" width="7" style="321" customWidth="1"/>
    <col min="3594" max="3598" width="8.140625" style="321" customWidth="1"/>
    <col min="3599" max="3599" width="10.85546875" style="321" customWidth="1"/>
    <col min="3600" max="3840" width="9.140625" style="321"/>
    <col min="3841" max="3841" width="4.140625" style="321" customWidth="1"/>
    <col min="3842" max="3842" width="25.5703125" style="321" customWidth="1"/>
    <col min="3843" max="3844" width="7.7109375" style="321" customWidth="1"/>
    <col min="3845" max="3845" width="8.140625" style="321" customWidth="1"/>
    <col min="3846" max="3846" width="7.5703125" style="321" customWidth="1"/>
    <col min="3847" max="3847" width="7.42578125" style="321" customWidth="1"/>
    <col min="3848" max="3848" width="7.5703125" style="321" customWidth="1"/>
    <col min="3849" max="3849" width="7" style="321" customWidth="1"/>
    <col min="3850" max="3854" width="8.140625" style="321" customWidth="1"/>
    <col min="3855" max="3855" width="10.85546875" style="321" customWidth="1"/>
    <col min="3856" max="4096" width="9.140625" style="321"/>
    <col min="4097" max="4097" width="4.140625" style="321" customWidth="1"/>
    <col min="4098" max="4098" width="25.5703125" style="321" customWidth="1"/>
    <col min="4099" max="4100" width="7.7109375" style="321" customWidth="1"/>
    <col min="4101" max="4101" width="8.140625" style="321" customWidth="1"/>
    <col min="4102" max="4102" width="7.5703125" style="321" customWidth="1"/>
    <col min="4103" max="4103" width="7.42578125" style="321" customWidth="1"/>
    <col min="4104" max="4104" width="7.5703125" style="321" customWidth="1"/>
    <col min="4105" max="4105" width="7" style="321" customWidth="1"/>
    <col min="4106" max="4110" width="8.140625" style="321" customWidth="1"/>
    <col min="4111" max="4111" width="10.85546875" style="321" customWidth="1"/>
    <col min="4112" max="4352" width="9.140625" style="321"/>
    <col min="4353" max="4353" width="4.140625" style="321" customWidth="1"/>
    <col min="4354" max="4354" width="25.5703125" style="321" customWidth="1"/>
    <col min="4355" max="4356" width="7.7109375" style="321" customWidth="1"/>
    <col min="4357" max="4357" width="8.140625" style="321" customWidth="1"/>
    <col min="4358" max="4358" width="7.5703125" style="321" customWidth="1"/>
    <col min="4359" max="4359" width="7.42578125" style="321" customWidth="1"/>
    <col min="4360" max="4360" width="7.5703125" style="321" customWidth="1"/>
    <col min="4361" max="4361" width="7" style="321" customWidth="1"/>
    <col min="4362" max="4366" width="8.140625" style="321" customWidth="1"/>
    <col min="4367" max="4367" width="10.85546875" style="321" customWidth="1"/>
    <col min="4368" max="4608" width="9.140625" style="321"/>
    <col min="4609" max="4609" width="4.140625" style="321" customWidth="1"/>
    <col min="4610" max="4610" width="25.5703125" style="321" customWidth="1"/>
    <col min="4611" max="4612" width="7.7109375" style="321" customWidth="1"/>
    <col min="4613" max="4613" width="8.140625" style="321" customWidth="1"/>
    <col min="4614" max="4614" width="7.5703125" style="321" customWidth="1"/>
    <col min="4615" max="4615" width="7.42578125" style="321" customWidth="1"/>
    <col min="4616" max="4616" width="7.5703125" style="321" customWidth="1"/>
    <col min="4617" max="4617" width="7" style="321" customWidth="1"/>
    <col min="4618" max="4622" width="8.140625" style="321" customWidth="1"/>
    <col min="4623" max="4623" width="10.85546875" style="321" customWidth="1"/>
    <col min="4624" max="4864" width="9.140625" style="321"/>
    <col min="4865" max="4865" width="4.140625" style="321" customWidth="1"/>
    <col min="4866" max="4866" width="25.5703125" style="321" customWidth="1"/>
    <col min="4867" max="4868" width="7.7109375" style="321" customWidth="1"/>
    <col min="4869" max="4869" width="8.140625" style="321" customWidth="1"/>
    <col min="4870" max="4870" width="7.5703125" style="321" customWidth="1"/>
    <col min="4871" max="4871" width="7.42578125" style="321" customWidth="1"/>
    <col min="4872" max="4872" width="7.5703125" style="321" customWidth="1"/>
    <col min="4873" max="4873" width="7" style="321" customWidth="1"/>
    <col min="4874" max="4878" width="8.140625" style="321" customWidth="1"/>
    <col min="4879" max="4879" width="10.85546875" style="321" customWidth="1"/>
    <col min="4880" max="5120" width="9.140625" style="321"/>
    <col min="5121" max="5121" width="4.140625" style="321" customWidth="1"/>
    <col min="5122" max="5122" width="25.5703125" style="321" customWidth="1"/>
    <col min="5123" max="5124" width="7.7109375" style="321" customWidth="1"/>
    <col min="5125" max="5125" width="8.140625" style="321" customWidth="1"/>
    <col min="5126" max="5126" width="7.5703125" style="321" customWidth="1"/>
    <col min="5127" max="5127" width="7.42578125" style="321" customWidth="1"/>
    <col min="5128" max="5128" width="7.5703125" style="321" customWidth="1"/>
    <col min="5129" max="5129" width="7" style="321" customWidth="1"/>
    <col min="5130" max="5134" width="8.140625" style="321" customWidth="1"/>
    <col min="5135" max="5135" width="10.85546875" style="321" customWidth="1"/>
    <col min="5136" max="5376" width="9.140625" style="321"/>
    <col min="5377" max="5377" width="4.140625" style="321" customWidth="1"/>
    <col min="5378" max="5378" width="25.5703125" style="321" customWidth="1"/>
    <col min="5379" max="5380" width="7.7109375" style="321" customWidth="1"/>
    <col min="5381" max="5381" width="8.140625" style="321" customWidth="1"/>
    <col min="5382" max="5382" width="7.5703125" style="321" customWidth="1"/>
    <col min="5383" max="5383" width="7.42578125" style="321" customWidth="1"/>
    <col min="5384" max="5384" width="7.5703125" style="321" customWidth="1"/>
    <col min="5385" max="5385" width="7" style="321" customWidth="1"/>
    <col min="5386" max="5390" width="8.140625" style="321" customWidth="1"/>
    <col min="5391" max="5391" width="10.85546875" style="321" customWidth="1"/>
    <col min="5392" max="5632" width="9.140625" style="321"/>
    <col min="5633" max="5633" width="4.140625" style="321" customWidth="1"/>
    <col min="5634" max="5634" width="25.5703125" style="321" customWidth="1"/>
    <col min="5635" max="5636" width="7.7109375" style="321" customWidth="1"/>
    <col min="5637" max="5637" width="8.140625" style="321" customWidth="1"/>
    <col min="5638" max="5638" width="7.5703125" style="321" customWidth="1"/>
    <col min="5639" max="5639" width="7.42578125" style="321" customWidth="1"/>
    <col min="5640" max="5640" width="7.5703125" style="321" customWidth="1"/>
    <col min="5641" max="5641" width="7" style="321" customWidth="1"/>
    <col min="5642" max="5646" width="8.140625" style="321" customWidth="1"/>
    <col min="5647" max="5647" width="10.85546875" style="321" customWidth="1"/>
    <col min="5648" max="5888" width="9.140625" style="321"/>
    <col min="5889" max="5889" width="4.140625" style="321" customWidth="1"/>
    <col min="5890" max="5890" width="25.5703125" style="321" customWidth="1"/>
    <col min="5891" max="5892" width="7.7109375" style="321" customWidth="1"/>
    <col min="5893" max="5893" width="8.140625" style="321" customWidth="1"/>
    <col min="5894" max="5894" width="7.5703125" style="321" customWidth="1"/>
    <col min="5895" max="5895" width="7.42578125" style="321" customWidth="1"/>
    <col min="5896" max="5896" width="7.5703125" style="321" customWidth="1"/>
    <col min="5897" max="5897" width="7" style="321" customWidth="1"/>
    <col min="5898" max="5902" width="8.140625" style="321" customWidth="1"/>
    <col min="5903" max="5903" width="10.85546875" style="321" customWidth="1"/>
    <col min="5904" max="6144" width="9.140625" style="321"/>
    <col min="6145" max="6145" width="4.140625" style="321" customWidth="1"/>
    <col min="6146" max="6146" width="25.5703125" style="321" customWidth="1"/>
    <col min="6147" max="6148" width="7.7109375" style="321" customWidth="1"/>
    <col min="6149" max="6149" width="8.140625" style="321" customWidth="1"/>
    <col min="6150" max="6150" width="7.5703125" style="321" customWidth="1"/>
    <col min="6151" max="6151" width="7.42578125" style="321" customWidth="1"/>
    <col min="6152" max="6152" width="7.5703125" style="321" customWidth="1"/>
    <col min="6153" max="6153" width="7" style="321" customWidth="1"/>
    <col min="6154" max="6158" width="8.140625" style="321" customWidth="1"/>
    <col min="6159" max="6159" width="10.85546875" style="321" customWidth="1"/>
    <col min="6160" max="6400" width="9.140625" style="321"/>
    <col min="6401" max="6401" width="4.140625" style="321" customWidth="1"/>
    <col min="6402" max="6402" width="25.5703125" style="321" customWidth="1"/>
    <col min="6403" max="6404" width="7.7109375" style="321" customWidth="1"/>
    <col min="6405" max="6405" width="8.140625" style="321" customWidth="1"/>
    <col min="6406" max="6406" width="7.5703125" style="321" customWidth="1"/>
    <col min="6407" max="6407" width="7.42578125" style="321" customWidth="1"/>
    <col min="6408" max="6408" width="7.5703125" style="321" customWidth="1"/>
    <col min="6409" max="6409" width="7" style="321" customWidth="1"/>
    <col min="6410" max="6414" width="8.140625" style="321" customWidth="1"/>
    <col min="6415" max="6415" width="10.85546875" style="321" customWidth="1"/>
    <col min="6416" max="6656" width="9.140625" style="321"/>
    <col min="6657" max="6657" width="4.140625" style="321" customWidth="1"/>
    <col min="6658" max="6658" width="25.5703125" style="321" customWidth="1"/>
    <col min="6659" max="6660" width="7.7109375" style="321" customWidth="1"/>
    <col min="6661" max="6661" width="8.140625" style="321" customWidth="1"/>
    <col min="6662" max="6662" width="7.5703125" style="321" customWidth="1"/>
    <col min="6663" max="6663" width="7.42578125" style="321" customWidth="1"/>
    <col min="6664" max="6664" width="7.5703125" style="321" customWidth="1"/>
    <col min="6665" max="6665" width="7" style="321" customWidth="1"/>
    <col min="6666" max="6670" width="8.140625" style="321" customWidth="1"/>
    <col min="6671" max="6671" width="10.85546875" style="321" customWidth="1"/>
    <col min="6672" max="6912" width="9.140625" style="321"/>
    <col min="6913" max="6913" width="4.140625" style="321" customWidth="1"/>
    <col min="6914" max="6914" width="25.5703125" style="321" customWidth="1"/>
    <col min="6915" max="6916" width="7.7109375" style="321" customWidth="1"/>
    <col min="6917" max="6917" width="8.140625" style="321" customWidth="1"/>
    <col min="6918" max="6918" width="7.5703125" style="321" customWidth="1"/>
    <col min="6919" max="6919" width="7.42578125" style="321" customWidth="1"/>
    <col min="6920" max="6920" width="7.5703125" style="321" customWidth="1"/>
    <col min="6921" max="6921" width="7" style="321" customWidth="1"/>
    <col min="6922" max="6926" width="8.140625" style="321" customWidth="1"/>
    <col min="6927" max="6927" width="10.85546875" style="321" customWidth="1"/>
    <col min="6928" max="7168" width="9.140625" style="321"/>
    <col min="7169" max="7169" width="4.140625" style="321" customWidth="1"/>
    <col min="7170" max="7170" width="25.5703125" style="321" customWidth="1"/>
    <col min="7171" max="7172" width="7.7109375" style="321" customWidth="1"/>
    <col min="7173" max="7173" width="8.140625" style="321" customWidth="1"/>
    <col min="7174" max="7174" width="7.5703125" style="321" customWidth="1"/>
    <col min="7175" max="7175" width="7.42578125" style="321" customWidth="1"/>
    <col min="7176" max="7176" width="7.5703125" style="321" customWidth="1"/>
    <col min="7177" max="7177" width="7" style="321" customWidth="1"/>
    <col min="7178" max="7182" width="8.140625" style="321" customWidth="1"/>
    <col min="7183" max="7183" width="10.85546875" style="321" customWidth="1"/>
    <col min="7184" max="7424" width="9.140625" style="321"/>
    <col min="7425" max="7425" width="4.140625" style="321" customWidth="1"/>
    <col min="7426" max="7426" width="25.5703125" style="321" customWidth="1"/>
    <col min="7427" max="7428" width="7.7109375" style="321" customWidth="1"/>
    <col min="7429" max="7429" width="8.140625" style="321" customWidth="1"/>
    <col min="7430" max="7430" width="7.5703125" style="321" customWidth="1"/>
    <col min="7431" max="7431" width="7.42578125" style="321" customWidth="1"/>
    <col min="7432" max="7432" width="7.5703125" style="321" customWidth="1"/>
    <col min="7433" max="7433" width="7" style="321" customWidth="1"/>
    <col min="7434" max="7438" width="8.140625" style="321" customWidth="1"/>
    <col min="7439" max="7439" width="10.85546875" style="321" customWidth="1"/>
    <col min="7440" max="7680" width="9.140625" style="321"/>
    <col min="7681" max="7681" width="4.140625" style="321" customWidth="1"/>
    <col min="7682" max="7682" width="25.5703125" style="321" customWidth="1"/>
    <col min="7683" max="7684" width="7.7109375" style="321" customWidth="1"/>
    <col min="7685" max="7685" width="8.140625" style="321" customWidth="1"/>
    <col min="7686" max="7686" width="7.5703125" style="321" customWidth="1"/>
    <col min="7687" max="7687" width="7.42578125" style="321" customWidth="1"/>
    <col min="7688" max="7688" width="7.5703125" style="321" customWidth="1"/>
    <col min="7689" max="7689" width="7" style="321" customWidth="1"/>
    <col min="7690" max="7694" width="8.140625" style="321" customWidth="1"/>
    <col min="7695" max="7695" width="10.85546875" style="321" customWidth="1"/>
    <col min="7696" max="7936" width="9.140625" style="321"/>
    <col min="7937" max="7937" width="4.140625" style="321" customWidth="1"/>
    <col min="7938" max="7938" width="25.5703125" style="321" customWidth="1"/>
    <col min="7939" max="7940" width="7.7109375" style="321" customWidth="1"/>
    <col min="7941" max="7941" width="8.140625" style="321" customWidth="1"/>
    <col min="7942" max="7942" width="7.5703125" style="321" customWidth="1"/>
    <col min="7943" max="7943" width="7.42578125" style="321" customWidth="1"/>
    <col min="7944" max="7944" width="7.5703125" style="321" customWidth="1"/>
    <col min="7945" max="7945" width="7" style="321" customWidth="1"/>
    <col min="7946" max="7950" width="8.140625" style="321" customWidth="1"/>
    <col min="7951" max="7951" width="10.85546875" style="321" customWidth="1"/>
    <col min="7952" max="8192" width="9.140625" style="321"/>
    <col min="8193" max="8193" width="4.140625" style="321" customWidth="1"/>
    <col min="8194" max="8194" width="25.5703125" style="321" customWidth="1"/>
    <col min="8195" max="8196" width="7.7109375" style="321" customWidth="1"/>
    <col min="8197" max="8197" width="8.140625" style="321" customWidth="1"/>
    <col min="8198" max="8198" width="7.5703125" style="321" customWidth="1"/>
    <col min="8199" max="8199" width="7.42578125" style="321" customWidth="1"/>
    <col min="8200" max="8200" width="7.5703125" style="321" customWidth="1"/>
    <col min="8201" max="8201" width="7" style="321" customWidth="1"/>
    <col min="8202" max="8206" width="8.140625" style="321" customWidth="1"/>
    <col min="8207" max="8207" width="10.85546875" style="321" customWidth="1"/>
    <col min="8208" max="8448" width="9.140625" style="321"/>
    <col min="8449" max="8449" width="4.140625" style="321" customWidth="1"/>
    <col min="8450" max="8450" width="25.5703125" style="321" customWidth="1"/>
    <col min="8451" max="8452" width="7.7109375" style="321" customWidth="1"/>
    <col min="8453" max="8453" width="8.140625" style="321" customWidth="1"/>
    <col min="8454" max="8454" width="7.5703125" style="321" customWidth="1"/>
    <col min="8455" max="8455" width="7.42578125" style="321" customWidth="1"/>
    <col min="8456" max="8456" width="7.5703125" style="321" customWidth="1"/>
    <col min="8457" max="8457" width="7" style="321" customWidth="1"/>
    <col min="8458" max="8462" width="8.140625" style="321" customWidth="1"/>
    <col min="8463" max="8463" width="10.85546875" style="321" customWidth="1"/>
    <col min="8464" max="8704" width="9.140625" style="321"/>
    <col min="8705" max="8705" width="4.140625" style="321" customWidth="1"/>
    <col min="8706" max="8706" width="25.5703125" style="321" customWidth="1"/>
    <col min="8707" max="8708" width="7.7109375" style="321" customWidth="1"/>
    <col min="8709" max="8709" width="8.140625" style="321" customWidth="1"/>
    <col min="8710" max="8710" width="7.5703125" style="321" customWidth="1"/>
    <col min="8711" max="8711" width="7.42578125" style="321" customWidth="1"/>
    <col min="8712" max="8712" width="7.5703125" style="321" customWidth="1"/>
    <col min="8713" max="8713" width="7" style="321" customWidth="1"/>
    <col min="8714" max="8718" width="8.140625" style="321" customWidth="1"/>
    <col min="8719" max="8719" width="10.85546875" style="321" customWidth="1"/>
    <col min="8720" max="8960" width="9.140625" style="321"/>
    <col min="8961" max="8961" width="4.140625" style="321" customWidth="1"/>
    <col min="8962" max="8962" width="25.5703125" style="321" customWidth="1"/>
    <col min="8963" max="8964" width="7.7109375" style="321" customWidth="1"/>
    <col min="8965" max="8965" width="8.140625" style="321" customWidth="1"/>
    <col min="8966" max="8966" width="7.5703125" style="321" customWidth="1"/>
    <col min="8967" max="8967" width="7.42578125" style="321" customWidth="1"/>
    <col min="8968" max="8968" width="7.5703125" style="321" customWidth="1"/>
    <col min="8969" max="8969" width="7" style="321" customWidth="1"/>
    <col min="8970" max="8974" width="8.140625" style="321" customWidth="1"/>
    <col min="8975" max="8975" width="10.85546875" style="321" customWidth="1"/>
    <col min="8976" max="9216" width="9.140625" style="321"/>
    <col min="9217" max="9217" width="4.140625" style="321" customWidth="1"/>
    <col min="9218" max="9218" width="25.5703125" style="321" customWidth="1"/>
    <col min="9219" max="9220" width="7.7109375" style="321" customWidth="1"/>
    <col min="9221" max="9221" width="8.140625" style="321" customWidth="1"/>
    <col min="9222" max="9222" width="7.5703125" style="321" customWidth="1"/>
    <col min="9223" max="9223" width="7.42578125" style="321" customWidth="1"/>
    <col min="9224" max="9224" width="7.5703125" style="321" customWidth="1"/>
    <col min="9225" max="9225" width="7" style="321" customWidth="1"/>
    <col min="9226" max="9230" width="8.140625" style="321" customWidth="1"/>
    <col min="9231" max="9231" width="10.85546875" style="321" customWidth="1"/>
    <col min="9232" max="9472" width="9.140625" style="321"/>
    <col min="9473" max="9473" width="4.140625" style="321" customWidth="1"/>
    <col min="9474" max="9474" width="25.5703125" style="321" customWidth="1"/>
    <col min="9475" max="9476" width="7.7109375" style="321" customWidth="1"/>
    <col min="9477" max="9477" width="8.140625" style="321" customWidth="1"/>
    <col min="9478" max="9478" width="7.5703125" style="321" customWidth="1"/>
    <col min="9479" max="9479" width="7.42578125" style="321" customWidth="1"/>
    <col min="9480" max="9480" width="7.5703125" style="321" customWidth="1"/>
    <col min="9481" max="9481" width="7" style="321" customWidth="1"/>
    <col min="9482" max="9486" width="8.140625" style="321" customWidth="1"/>
    <col min="9487" max="9487" width="10.85546875" style="321" customWidth="1"/>
    <col min="9488" max="9728" width="9.140625" style="321"/>
    <col min="9729" max="9729" width="4.140625" style="321" customWidth="1"/>
    <col min="9730" max="9730" width="25.5703125" style="321" customWidth="1"/>
    <col min="9731" max="9732" width="7.7109375" style="321" customWidth="1"/>
    <col min="9733" max="9733" width="8.140625" style="321" customWidth="1"/>
    <col min="9734" max="9734" width="7.5703125" style="321" customWidth="1"/>
    <col min="9735" max="9735" width="7.42578125" style="321" customWidth="1"/>
    <col min="9736" max="9736" width="7.5703125" style="321" customWidth="1"/>
    <col min="9737" max="9737" width="7" style="321" customWidth="1"/>
    <col min="9738" max="9742" width="8.140625" style="321" customWidth="1"/>
    <col min="9743" max="9743" width="10.85546875" style="321" customWidth="1"/>
    <col min="9744" max="9984" width="9.140625" style="321"/>
    <col min="9985" max="9985" width="4.140625" style="321" customWidth="1"/>
    <col min="9986" max="9986" width="25.5703125" style="321" customWidth="1"/>
    <col min="9987" max="9988" width="7.7109375" style="321" customWidth="1"/>
    <col min="9989" max="9989" width="8.140625" style="321" customWidth="1"/>
    <col min="9990" max="9990" width="7.5703125" style="321" customWidth="1"/>
    <col min="9991" max="9991" width="7.42578125" style="321" customWidth="1"/>
    <col min="9992" max="9992" width="7.5703125" style="321" customWidth="1"/>
    <col min="9993" max="9993" width="7" style="321" customWidth="1"/>
    <col min="9994" max="9998" width="8.140625" style="321" customWidth="1"/>
    <col min="9999" max="9999" width="10.85546875" style="321" customWidth="1"/>
    <col min="10000" max="10240" width="9.140625" style="321"/>
    <col min="10241" max="10241" width="4.140625" style="321" customWidth="1"/>
    <col min="10242" max="10242" width="25.5703125" style="321" customWidth="1"/>
    <col min="10243" max="10244" width="7.7109375" style="321" customWidth="1"/>
    <col min="10245" max="10245" width="8.140625" style="321" customWidth="1"/>
    <col min="10246" max="10246" width="7.5703125" style="321" customWidth="1"/>
    <col min="10247" max="10247" width="7.42578125" style="321" customWidth="1"/>
    <col min="10248" max="10248" width="7.5703125" style="321" customWidth="1"/>
    <col min="10249" max="10249" width="7" style="321" customWidth="1"/>
    <col min="10250" max="10254" width="8.140625" style="321" customWidth="1"/>
    <col min="10255" max="10255" width="10.85546875" style="321" customWidth="1"/>
    <col min="10256" max="10496" width="9.140625" style="321"/>
    <col min="10497" max="10497" width="4.140625" style="321" customWidth="1"/>
    <col min="10498" max="10498" width="25.5703125" style="321" customWidth="1"/>
    <col min="10499" max="10500" width="7.7109375" style="321" customWidth="1"/>
    <col min="10501" max="10501" width="8.140625" style="321" customWidth="1"/>
    <col min="10502" max="10502" width="7.5703125" style="321" customWidth="1"/>
    <col min="10503" max="10503" width="7.42578125" style="321" customWidth="1"/>
    <col min="10504" max="10504" width="7.5703125" style="321" customWidth="1"/>
    <col min="10505" max="10505" width="7" style="321" customWidth="1"/>
    <col min="10506" max="10510" width="8.140625" style="321" customWidth="1"/>
    <col min="10511" max="10511" width="10.85546875" style="321" customWidth="1"/>
    <col min="10512" max="10752" width="9.140625" style="321"/>
    <col min="10753" max="10753" width="4.140625" style="321" customWidth="1"/>
    <col min="10754" max="10754" width="25.5703125" style="321" customWidth="1"/>
    <col min="10755" max="10756" width="7.7109375" style="321" customWidth="1"/>
    <col min="10757" max="10757" width="8.140625" style="321" customWidth="1"/>
    <col min="10758" max="10758" width="7.5703125" style="321" customWidth="1"/>
    <col min="10759" max="10759" width="7.42578125" style="321" customWidth="1"/>
    <col min="10760" max="10760" width="7.5703125" style="321" customWidth="1"/>
    <col min="10761" max="10761" width="7" style="321" customWidth="1"/>
    <col min="10762" max="10766" width="8.140625" style="321" customWidth="1"/>
    <col min="10767" max="10767" width="10.85546875" style="321" customWidth="1"/>
    <col min="10768" max="11008" width="9.140625" style="321"/>
    <col min="11009" max="11009" width="4.140625" style="321" customWidth="1"/>
    <col min="11010" max="11010" width="25.5703125" style="321" customWidth="1"/>
    <col min="11011" max="11012" width="7.7109375" style="321" customWidth="1"/>
    <col min="11013" max="11013" width="8.140625" style="321" customWidth="1"/>
    <col min="11014" max="11014" width="7.5703125" style="321" customWidth="1"/>
    <col min="11015" max="11015" width="7.42578125" style="321" customWidth="1"/>
    <col min="11016" max="11016" width="7.5703125" style="321" customWidth="1"/>
    <col min="11017" max="11017" width="7" style="321" customWidth="1"/>
    <col min="11018" max="11022" width="8.140625" style="321" customWidth="1"/>
    <col min="11023" max="11023" width="10.85546875" style="321" customWidth="1"/>
    <col min="11024" max="11264" width="9.140625" style="321"/>
    <col min="11265" max="11265" width="4.140625" style="321" customWidth="1"/>
    <col min="11266" max="11266" width="25.5703125" style="321" customWidth="1"/>
    <col min="11267" max="11268" width="7.7109375" style="321" customWidth="1"/>
    <col min="11269" max="11269" width="8.140625" style="321" customWidth="1"/>
    <col min="11270" max="11270" width="7.5703125" style="321" customWidth="1"/>
    <col min="11271" max="11271" width="7.42578125" style="321" customWidth="1"/>
    <col min="11272" max="11272" width="7.5703125" style="321" customWidth="1"/>
    <col min="11273" max="11273" width="7" style="321" customWidth="1"/>
    <col min="11274" max="11278" width="8.140625" style="321" customWidth="1"/>
    <col min="11279" max="11279" width="10.85546875" style="321" customWidth="1"/>
    <col min="11280" max="11520" width="9.140625" style="321"/>
    <col min="11521" max="11521" width="4.140625" style="321" customWidth="1"/>
    <col min="11522" max="11522" width="25.5703125" style="321" customWidth="1"/>
    <col min="11523" max="11524" width="7.7109375" style="321" customWidth="1"/>
    <col min="11525" max="11525" width="8.140625" style="321" customWidth="1"/>
    <col min="11526" max="11526" width="7.5703125" style="321" customWidth="1"/>
    <col min="11527" max="11527" width="7.42578125" style="321" customWidth="1"/>
    <col min="11528" max="11528" width="7.5703125" style="321" customWidth="1"/>
    <col min="11529" max="11529" width="7" style="321" customWidth="1"/>
    <col min="11530" max="11534" width="8.140625" style="321" customWidth="1"/>
    <col min="11535" max="11535" width="10.85546875" style="321" customWidth="1"/>
    <col min="11536" max="11776" width="9.140625" style="321"/>
    <col min="11777" max="11777" width="4.140625" style="321" customWidth="1"/>
    <col min="11778" max="11778" width="25.5703125" style="321" customWidth="1"/>
    <col min="11779" max="11780" width="7.7109375" style="321" customWidth="1"/>
    <col min="11781" max="11781" width="8.140625" style="321" customWidth="1"/>
    <col min="11782" max="11782" width="7.5703125" style="321" customWidth="1"/>
    <col min="11783" max="11783" width="7.42578125" style="321" customWidth="1"/>
    <col min="11784" max="11784" width="7.5703125" style="321" customWidth="1"/>
    <col min="11785" max="11785" width="7" style="321" customWidth="1"/>
    <col min="11786" max="11790" width="8.140625" style="321" customWidth="1"/>
    <col min="11791" max="11791" width="10.85546875" style="321" customWidth="1"/>
    <col min="11792" max="12032" width="9.140625" style="321"/>
    <col min="12033" max="12033" width="4.140625" style="321" customWidth="1"/>
    <col min="12034" max="12034" width="25.5703125" style="321" customWidth="1"/>
    <col min="12035" max="12036" width="7.7109375" style="321" customWidth="1"/>
    <col min="12037" max="12037" width="8.140625" style="321" customWidth="1"/>
    <col min="12038" max="12038" width="7.5703125" style="321" customWidth="1"/>
    <col min="12039" max="12039" width="7.42578125" style="321" customWidth="1"/>
    <col min="12040" max="12040" width="7.5703125" style="321" customWidth="1"/>
    <col min="12041" max="12041" width="7" style="321" customWidth="1"/>
    <col min="12042" max="12046" width="8.140625" style="321" customWidth="1"/>
    <col min="12047" max="12047" width="10.85546875" style="321" customWidth="1"/>
    <col min="12048" max="12288" width="9.140625" style="321"/>
    <col min="12289" max="12289" width="4.140625" style="321" customWidth="1"/>
    <col min="12290" max="12290" width="25.5703125" style="321" customWidth="1"/>
    <col min="12291" max="12292" width="7.7109375" style="321" customWidth="1"/>
    <col min="12293" max="12293" width="8.140625" style="321" customWidth="1"/>
    <col min="12294" max="12294" width="7.5703125" style="321" customWidth="1"/>
    <col min="12295" max="12295" width="7.42578125" style="321" customWidth="1"/>
    <col min="12296" max="12296" width="7.5703125" style="321" customWidth="1"/>
    <col min="12297" max="12297" width="7" style="321" customWidth="1"/>
    <col min="12298" max="12302" width="8.140625" style="321" customWidth="1"/>
    <col min="12303" max="12303" width="10.85546875" style="321" customWidth="1"/>
    <col min="12304" max="12544" width="9.140625" style="321"/>
    <col min="12545" max="12545" width="4.140625" style="321" customWidth="1"/>
    <col min="12546" max="12546" width="25.5703125" style="321" customWidth="1"/>
    <col min="12547" max="12548" width="7.7109375" style="321" customWidth="1"/>
    <col min="12549" max="12549" width="8.140625" style="321" customWidth="1"/>
    <col min="12550" max="12550" width="7.5703125" style="321" customWidth="1"/>
    <col min="12551" max="12551" width="7.42578125" style="321" customWidth="1"/>
    <col min="12552" max="12552" width="7.5703125" style="321" customWidth="1"/>
    <col min="12553" max="12553" width="7" style="321" customWidth="1"/>
    <col min="12554" max="12558" width="8.140625" style="321" customWidth="1"/>
    <col min="12559" max="12559" width="10.85546875" style="321" customWidth="1"/>
    <col min="12560" max="12800" width="9.140625" style="321"/>
    <col min="12801" max="12801" width="4.140625" style="321" customWidth="1"/>
    <col min="12802" max="12802" width="25.5703125" style="321" customWidth="1"/>
    <col min="12803" max="12804" width="7.7109375" style="321" customWidth="1"/>
    <col min="12805" max="12805" width="8.140625" style="321" customWidth="1"/>
    <col min="12806" max="12806" width="7.5703125" style="321" customWidth="1"/>
    <col min="12807" max="12807" width="7.42578125" style="321" customWidth="1"/>
    <col min="12808" max="12808" width="7.5703125" style="321" customWidth="1"/>
    <col min="12809" max="12809" width="7" style="321" customWidth="1"/>
    <col min="12810" max="12814" width="8.140625" style="321" customWidth="1"/>
    <col min="12815" max="12815" width="10.85546875" style="321" customWidth="1"/>
    <col min="12816" max="13056" width="9.140625" style="321"/>
    <col min="13057" max="13057" width="4.140625" style="321" customWidth="1"/>
    <col min="13058" max="13058" width="25.5703125" style="321" customWidth="1"/>
    <col min="13059" max="13060" width="7.7109375" style="321" customWidth="1"/>
    <col min="13061" max="13061" width="8.140625" style="321" customWidth="1"/>
    <col min="13062" max="13062" width="7.5703125" style="321" customWidth="1"/>
    <col min="13063" max="13063" width="7.42578125" style="321" customWidth="1"/>
    <col min="13064" max="13064" width="7.5703125" style="321" customWidth="1"/>
    <col min="13065" max="13065" width="7" style="321" customWidth="1"/>
    <col min="13066" max="13070" width="8.140625" style="321" customWidth="1"/>
    <col min="13071" max="13071" width="10.85546875" style="321" customWidth="1"/>
    <col min="13072" max="13312" width="9.140625" style="321"/>
    <col min="13313" max="13313" width="4.140625" style="321" customWidth="1"/>
    <col min="13314" max="13314" width="25.5703125" style="321" customWidth="1"/>
    <col min="13315" max="13316" width="7.7109375" style="321" customWidth="1"/>
    <col min="13317" max="13317" width="8.140625" style="321" customWidth="1"/>
    <col min="13318" max="13318" width="7.5703125" style="321" customWidth="1"/>
    <col min="13319" max="13319" width="7.42578125" style="321" customWidth="1"/>
    <col min="13320" max="13320" width="7.5703125" style="321" customWidth="1"/>
    <col min="13321" max="13321" width="7" style="321" customWidth="1"/>
    <col min="13322" max="13326" width="8.140625" style="321" customWidth="1"/>
    <col min="13327" max="13327" width="10.85546875" style="321" customWidth="1"/>
    <col min="13328" max="13568" width="9.140625" style="321"/>
    <col min="13569" max="13569" width="4.140625" style="321" customWidth="1"/>
    <col min="13570" max="13570" width="25.5703125" style="321" customWidth="1"/>
    <col min="13571" max="13572" width="7.7109375" style="321" customWidth="1"/>
    <col min="13573" max="13573" width="8.140625" style="321" customWidth="1"/>
    <col min="13574" max="13574" width="7.5703125" style="321" customWidth="1"/>
    <col min="13575" max="13575" width="7.42578125" style="321" customWidth="1"/>
    <col min="13576" max="13576" width="7.5703125" style="321" customWidth="1"/>
    <col min="13577" max="13577" width="7" style="321" customWidth="1"/>
    <col min="13578" max="13582" width="8.140625" style="321" customWidth="1"/>
    <col min="13583" max="13583" width="10.85546875" style="321" customWidth="1"/>
    <col min="13584" max="13824" width="9.140625" style="321"/>
    <col min="13825" max="13825" width="4.140625" style="321" customWidth="1"/>
    <col min="13826" max="13826" width="25.5703125" style="321" customWidth="1"/>
    <col min="13827" max="13828" width="7.7109375" style="321" customWidth="1"/>
    <col min="13829" max="13829" width="8.140625" style="321" customWidth="1"/>
    <col min="13830" max="13830" width="7.5703125" style="321" customWidth="1"/>
    <col min="13831" max="13831" width="7.42578125" style="321" customWidth="1"/>
    <col min="13832" max="13832" width="7.5703125" style="321" customWidth="1"/>
    <col min="13833" max="13833" width="7" style="321" customWidth="1"/>
    <col min="13834" max="13838" width="8.140625" style="321" customWidth="1"/>
    <col min="13839" max="13839" width="10.85546875" style="321" customWidth="1"/>
    <col min="13840" max="14080" width="9.140625" style="321"/>
    <col min="14081" max="14081" width="4.140625" style="321" customWidth="1"/>
    <col min="14082" max="14082" width="25.5703125" style="321" customWidth="1"/>
    <col min="14083" max="14084" width="7.7109375" style="321" customWidth="1"/>
    <col min="14085" max="14085" width="8.140625" style="321" customWidth="1"/>
    <col min="14086" max="14086" width="7.5703125" style="321" customWidth="1"/>
    <col min="14087" max="14087" width="7.42578125" style="321" customWidth="1"/>
    <col min="14088" max="14088" width="7.5703125" style="321" customWidth="1"/>
    <col min="14089" max="14089" width="7" style="321" customWidth="1"/>
    <col min="14090" max="14094" width="8.140625" style="321" customWidth="1"/>
    <col min="14095" max="14095" width="10.85546875" style="321" customWidth="1"/>
    <col min="14096" max="14336" width="9.140625" style="321"/>
    <col min="14337" max="14337" width="4.140625" style="321" customWidth="1"/>
    <col min="14338" max="14338" width="25.5703125" style="321" customWidth="1"/>
    <col min="14339" max="14340" width="7.7109375" style="321" customWidth="1"/>
    <col min="14341" max="14341" width="8.140625" style="321" customWidth="1"/>
    <col min="14342" max="14342" width="7.5703125" style="321" customWidth="1"/>
    <col min="14343" max="14343" width="7.42578125" style="321" customWidth="1"/>
    <col min="14344" max="14344" width="7.5703125" style="321" customWidth="1"/>
    <col min="14345" max="14345" width="7" style="321" customWidth="1"/>
    <col min="14346" max="14350" width="8.140625" style="321" customWidth="1"/>
    <col min="14351" max="14351" width="10.85546875" style="321" customWidth="1"/>
    <col min="14352" max="14592" width="9.140625" style="321"/>
    <col min="14593" max="14593" width="4.140625" style="321" customWidth="1"/>
    <col min="14594" max="14594" width="25.5703125" style="321" customWidth="1"/>
    <col min="14595" max="14596" width="7.7109375" style="321" customWidth="1"/>
    <col min="14597" max="14597" width="8.140625" style="321" customWidth="1"/>
    <col min="14598" max="14598" width="7.5703125" style="321" customWidth="1"/>
    <col min="14599" max="14599" width="7.42578125" style="321" customWidth="1"/>
    <col min="14600" max="14600" width="7.5703125" style="321" customWidth="1"/>
    <col min="14601" max="14601" width="7" style="321" customWidth="1"/>
    <col min="14602" max="14606" width="8.140625" style="321" customWidth="1"/>
    <col min="14607" max="14607" width="10.85546875" style="321" customWidth="1"/>
    <col min="14608" max="14848" width="9.140625" style="321"/>
    <col min="14849" max="14849" width="4.140625" style="321" customWidth="1"/>
    <col min="14850" max="14850" width="25.5703125" style="321" customWidth="1"/>
    <col min="14851" max="14852" width="7.7109375" style="321" customWidth="1"/>
    <col min="14853" max="14853" width="8.140625" style="321" customWidth="1"/>
    <col min="14854" max="14854" width="7.5703125" style="321" customWidth="1"/>
    <col min="14855" max="14855" width="7.42578125" style="321" customWidth="1"/>
    <col min="14856" max="14856" width="7.5703125" style="321" customWidth="1"/>
    <col min="14857" max="14857" width="7" style="321" customWidth="1"/>
    <col min="14858" max="14862" width="8.140625" style="321" customWidth="1"/>
    <col min="14863" max="14863" width="10.85546875" style="321" customWidth="1"/>
    <col min="14864" max="15104" width="9.140625" style="321"/>
    <col min="15105" max="15105" width="4.140625" style="321" customWidth="1"/>
    <col min="15106" max="15106" width="25.5703125" style="321" customWidth="1"/>
    <col min="15107" max="15108" width="7.7109375" style="321" customWidth="1"/>
    <col min="15109" max="15109" width="8.140625" style="321" customWidth="1"/>
    <col min="15110" max="15110" width="7.5703125" style="321" customWidth="1"/>
    <col min="15111" max="15111" width="7.42578125" style="321" customWidth="1"/>
    <col min="15112" max="15112" width="7.5703125" style="321" customWidth="1"/>
    <col min="15113" max="15113" width="7" style="321" customWidth="1"/>
    <col min="15114" max="15118" width="8.140625" style="321" customWidth="1"/>
    <col min="15119" max="15119" width="10.85546875" style="321" customWidth="1"/>
    <col min="15120" max="15360" width="9.140625" style="321"/>
    <col min="15361" max="15361" width="4.140625" style="321" customWidth="1"/>
    <col min="15362" max="15362" width="25.5703125" style="321" customWidth="1"/>
    <col min="15363" max="15364" width="7.7109375" style="321" customWidth="1"/>
    <col min="15365" max="15365" width="8.140625" style="321" customWidth="1"/>
    <col min="15366" max="15366" width="7.5703125" style="321" customWidth="1"/>
    <col min="15367" max="15367" width="7.42578125" style="321" customWidth="1"/>
    <col min="15368" max="15368" width="7.5703125" style="321" customWidth="1"/>
    <col min="15369" max="15369" width="7" style="321" customWidth="1"/>
    <col min="15370" max="15374" width="8.140625" style="321" customWidth="1"/>
    <col min="15375" max="15375" width="10.85546875" style="321" customWidth="1"/>
    <col min="15376" max="15616" width="9.140625" style="321"/>
    <col min="15617" max="15617" width="4.140625" style="321" customWidth="1"/>
    <col min="15618" max="15618" width="25.5703125" style="321" customWidth="1"/>
    <col min="15619" max="15620" width="7.7109375" style="321" customWidth="1"/>
    <col min="15621" max="15621" width="8.140625" style="321" customWidth="1"/>
    <col min="15622" max="15622" width="7.5703125" style="321" customWidth="1"/>
    <col min="15623" max="15623" width="7.42578125" style="321" customWidth="1"/>
    <col min="15624" max="15624" width="7.5703125" style="321" customWidth="1"/>
    <col min="15625" max="15625" width="7" style="321" customWidth="1"/>
    <col min="15626" max="15630" width="8.140625" style="321" customWidth="1"/>
    <col min="15631" max="15631" width="10.85546875" style="321" customWidth="1"/>
    <col min="15632" max="15872" width="9.140625" style="321"/>
    <col min="15873" max="15873" width="4.140625" style="321" customWidth="1"/>
    <col min="15874" max="15874" width="25.5703125" style="321" customWidth="1"/>
    <col min="15875" max="15876" width="7.7109375" style="321" customWidth="1"/>
    <col min="15877" max="15877" width="8.140625" style="321" customWidth="1"/>
    <col min="15878" max="15878" width="7.5703125" style="321" customWidth="1"/>
    <col min="15879" max="15879" width="7.42578125" style="321" customWidth="1"/>
    <col min="15880" max="15880" width="7.5703125" style="321" customWidth="1"/>
    <col min="15881" max="15881" width="7" style="321" customWidth="1"/>
    <col min="15882" max="15886" width="8.140625" style="321" customWidth="1"/>
    <col min="15887" max="15887" width="10.85546875" style="321" customWidth="1"/>
    <col min="15888" max="16128" width="9.140625" style="321"/>
    <col min="16129" max="16129" width="4.140625" style="321" customWidth="1"/>
    <col min="16130" max="16130" width="25.5703125" style="321" customWidth="1"/>
    <col min="16131" max="16132" width="7.7109375" style="321" customWidth="1"/>
    <col min="16133" max="16133" width="8.140625" style="321" customWidth="1"/>
    <col min="16134" max="16134" width="7.5703125" style="321" customWidth="1"/>
    <col min="16135" max="16135" width="7.42578125" style="321" customWidth="1"/>
    <col min="16136" max="16136" width="7.5703125" style="321" customWidth="1"/>
    <col min="16137" max="16137" width="7" style="321" customWidth="1"/>
    <col min="16138" max="16142" width="8.140625" style="321" customWidth="1"/>
    <col min="16143" max="16143" width="10.85546875" style="321" customWidth="1"/>
    <col min="16144" max="16384" width="9.140625" style="321"/>
  </cols>
  <sheetData>
    <row r="1" spans="1:15" ht="31.5" customHeight="1">
      <c r="A1" s="621" t="s">
        <v>998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</row>
    <row r="2" spans="1:15" ht="16.5" thickBot="1">
      <c r="O2" s="5" t="s">
        <v>726</v>
      </c>
    </row>
    <row r="3" spans="1:15" s="322" customFormat="1" ht="26.1" customHeight="1" thickBot="1">
      <c r="A3" s="323" t="s">
        <v>270</v>
      </c>
      <c r="B3" s="324" t="s">
        <v>167</v>
      </c>
      <c r="C3" s="324" t="s">
        <v>444</v>
      </c>
      <c r="D3" s="324" t="s">
        <v>445</v>
      </c>
      <c r="E3" s="324" t="s">
        <v>446</v>
      </c>
      <c r="F3" s="324" t="s">
        <v>447</v>
      </c>
      <c r="G3" s="324" t="s">
        <v>448</v>
      </c>
      <c r="H3" s="324" t="s">
        <v>449</v>
      </c>
      <c r="I3" s="324" t="s">
        <v>450</v>
      </c>
      <c r="J3" s="324" t="s">
        <v>451</v>
      </c>
      <c r="K3" s="324" t="s">
        <v>452</v>
      </c>
      <c r="L3" s="324" t="s">
        <v>453</v>
      </c>
      <c r="M3" s="324" t="s">
        <v>454</v>
      </c>
      <c r="N3" s="324" t="s">
        <v>455</v>
      </c>
      <c r="O3" s="325" t="s">
        <v>268</v>
      </c>
    </row>
    <row r="4" spans="1:15" s="327" customFormat="1" ht="15" customHeight="1" thickBot="1">
      <c r="A4" s="326"/>
      <c r="B4" s="614" t="s">
        <v>165</v>
      </c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6"/>
    </row>
    <row r="5" spans="1:15" s="327" customFormat="1">
      <c r="A5" s="328" t="s">
        <v>7</v>
      </c>
      <c r="B5" s="329" t="s">
        <v>470</v>
      </c>
      <c r="C5" s="330">
        <v>60734590</v>
      </c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>
        <v>60731590</v>
      </c>
    </row>
    <row r="6" spans="1:15" s="327" customFormat="1" ht="22.5">
      <c r="A6" s="332" t="s">
        <v>20</v>
      </c>
      <c r="B6" s="333" t="s">
        <v>168</v>
      </c>
      <c r="C6" s="334">
        <v>8684454</v>
      </c>
      <c r="D6" s="334">
        <v>5789636</v>
      </c>
      <c r="E6" s="334">
        <v>5789636</v>
      </c>
      <c r="F6" s="334">
        <v>5789636</v>
      </c>
      <c r="G6" s="334">
        <v>5789636</v>
      </c>
      <c r="H6" s="334">
        <v>5789636</v>
      </c>
      <c r="I6" s="334">
        <v>5789636</v>
      </c>
      <c r="J6" s="334">
        <v>5789636</v>
      </c>
      <c r="K6" s="334">
        <v>5789636</v>
      </c>
      <c r="L6" s="334">
        <v>5789636</v>
      </c>
      <c r="M6" s="334">
        <v>5789636</v>
      </c>
      <c r="N6" s="334">
        <v>5789633</v>
      </c>
      <c r="O6" s="335">
        <f t="shared" ref="O6:O26" si="0">SUM(C6:N6)</f>
        <v>72370447</v>
      </c>
    </row>
    <row r="7" spans="1:15" s="336" customFormat="1" ht="22.5">
      <c r="A7" s="332" t="s">
        <v>32</v>
      </c>
      <c r="B7" s="333" t="s">
        <v>472</v>
      </c>
      <c r="C7" s="334">
        <v>172500</v>
      </c>
      <c r="D7" s="334">
        <v>172500</v>
      </c>
      <c r="E7" s="334">
        <v>172500</v>
      </c>
      <c r="F7" s="334">
        <v>172500</v>
      </c>
      <c r="G7" s="334">
        <v>172500</v>
      </c>
      <c r="H7" s="334">
        <v>172500</v>
      </c>
      <c r="I7" s="334">
        <v>172500</v>
      </c>
      <c r="J7" s="334">
        <v>172500</v>
      </c>
      <c r="K7" s="334">
        <v>172500</v>
      </c>
      <c r="L7" s="334">
        <v>172500</v>
      </c>
      <c r="M7" s="334">
        <v>172500</v>
      </c>
      <c r="N7" s="334">
        <v>172500</v>
      </c>
      <c r="O7" s="335">
        <f t="shared" si="0"/>
        <v>2070000</v>
      </c>
    </row>
    <row r="8" spans="1:15" s="336" customFormat="1" ht="27" customHeight="1">
      <c r="A8" s="332" t="s">
        <v>144</v>
      </c>
      <c r="B8" s="337" t="s">
        <v>458</v>
      </c>
      <c r="C8" s="338"/>
      <c r="D8" s="338"/>
      <c r="E8" s="338"/>
      <c r="F8" s="338"/>
      <c r="G8" s="338"/>
      <c r="H8" s="338"/>
      <c r="I8" s="338"/>
      <c r="J8" s="338"/>
      <c r="K8" s="338"/>
      <c r="L8" s="338">
        <v>3999990</v>
      </c>
      <c r="M8" s="338"/>
      <c r="N8" s="338"/>
      <c r="O8" s="339">
        <f t="shared" si="0"/>
        <v>3999990</v>
      </c>
    </row>
    <row r="9" spans="1:15" s="336" customFormat="1" ht="14.1" customHeight="1">
      <c r="A9" s="332" t="s">
        <v>46</v>
      </c>
      <c r="B9" s="340" t="s">
        <v>172</v>
      </c>
      <c r="C9" s="334"/>
      <c r="D9" s="334"/>
      <c r="E9" s="334">
        <v>2400000</v>
      </c>
      <c r="F9" s="334">
        <v>200000</v>
      </c>
      <c r="G9" s="334">
        <v>200000</v>
      </c>
      <c r="H9" s="334">
        <v>50000</v>
      </c>
      <c r="I9" s="334">
        <v>50000</v>
      </c>
      <c r="J9" s="334">
        <v>50000</v>
      </c>
      <c r="K9" s="334">
        <v>2400000</v>
      </c>
      <c r="L9" s="334">
        <v>200000</v>
      </c>
      <c r="M9" s="334">
        <v>200000</v>
      </c>
      <c r="N9" s="334">
        <v>50000</v>
      </c>
      <c r="O9" s="335">
        <f t="shared" si="0"/>
        <v>5800000</v>
      </c>
    </row>
    <row r="10" spans="1:15" s="336" customFormat="1" ht="14.1" customHeight="1">
      <c r="A10" s="332" t="s">
        <v>68</v>
      </c>
      <c r="B10" s="340" t="s">
        <v>315</v>
      </c>
      <c r="C10" s="334">
        <v>218291</v>
      </c>
      <c r="D10" s="334">
        <v>218291</v>
      </c>
      <c r="E10" s="334">
        <v>418291</v>
      </c>
      <c r="F10" s="334">
        <v>218291</v>
      </c>
      <c r="G10" s="334">
        <v>218291</v>
      </c>
      <c r="H10" s="334">
        <v>218291</v>
      </c>
      <c r="I10" s="334">
        <v>218291</v>
      </c>
      <c r="J10" s="334">
        <v>218291</v>
      </c>
      <c r="K10" s="334">
        <v>218291</v>
      </c>
      <c r="L10" s="334">
        <v>218291</v>
      </c>
      <c r="M10" s="334">
        <v>218291</v>
      </c>
      <c r="N10" s="334">
        <v>218299</v>
      </c>
      <c r="O10" s="335">
        <f t="shared" si="0"/>
        <v>2819500</v>
      </c>
    </row>
    <row r="11" spans="1:15" s="336" customFormat="1" ht="14.1" customHeight="1">
      <c r="A11" s="332" t="s">
        <v>151</v>
      </c>
      <c r="B11" s="340" t="s">
        <v>220</v>
      </c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5">
        <f t="shared" si="0"/>
        <v>0</v>
      </c>
    </row>
    <row r="12" spans="1:15" s="336" customFormat="1">
      <c r="A12" s="332" t="s">
        <v>86</v>
      </c>
      <c r="B12" s="340" t="s">
        <v>173</v>
      </c>
      <c r="C12" s="334"/>
      <c r="D12" s="334"/>
      <c r="E12" s="334"/>
      <c r="F12" s="334"/>
      <c r="G12" s="334"/>
      <c r="H12" s="334">
        <v>110000</v>
      </c>
      <c r="I12" s="334"/>
      <c r="J12" s="334"/>
      <c r="K12" s="334"/>
      <c r="L12" s="334"/>
      <c r="M12" s="334"/>
      <c r="N12" s="334"/>
      <c r="O12" s="335">
        <f t="shared" si="0"/>
        <v>110000</v>
      </c>
    </row>
    <row r="13" spans="1:15" s="336" customFormat="1" ht="27" customHeight="1">
      <c r="A13" s="332" t="s">
        <v>88</v>
      </c>
      <c r="B13" s="333" t="s">
        <v>257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5">
        <f t="shared" si="0"/>
        <v>0</v>
      </c>
    </row>
    <row r="14" spans="1:15" s="336" customFormat="1" ht="14.1" customHeight="1" thickBot="1">
      <c r="A14" s="332" t="s">
        <v>157</v>
      </c>
      <c r="B14" s="340" t="s">
        <v>316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5">
        <f t="shared" si="0"/>
        <v>0</v>
      </c>
    </row>
    <row r="15" spans="1:15" s="327" customFormat="1" ht="15.95" customHeight="1" thickBot="1">
      <c r="A15" s="326" t="s">
        <v>176</v>
      </c>
      <c r="B15" s="341" t="s">
        <v>459</v>
      </c>
      <c r="C15" s="342">
        <f t="shared" ref="C15" si="1">SUM(C5:C14)</f>
        <v>69809835</v>
      </c>
      <c r="D15" s="342">
        <f>SUM(D5:D14)+C27</f>
        <v>61505915</v>
      </c>
      <c r="E15" s="342">
        <f t="shared" ref="E15:N15" si="2">SUM(E5:E14)+D27</f>
        <v>58707977</v>
      </c>
      <c r="F15" s="342">
        <f t="shared" si="2"/>
        <v>53510039</v>
      </c>
      <c r="G15" s="342">
        <f t="shared" si="2"/>
        <v>44937101</v>
      </c>
      <c r="H15" s="342">
        <f t="shared" si="2"/>
        <v>39699163</v>
      </c>
      <c r="I15" s="342">
        <f t="shared" si="2"/>
        <v>34032859</v>
      </c>
      <c r="J15" s="342">
        <f t="shared" si="2"/>
        <v>29003287</v>
      </c>
      <c r="K15" s="342">
        <f t="shared" si="2"/>
        <v>26005349</v>
      </c>
      <c r="L15" s="342">
        <f t="shared" si="2"/>
        <v>24807401</v>
      </c>
      <c r="M15" s="342">
        <f t="shared" si="2"/>
        <v>19609463</v>
      </c>
      <c r="N15" s="342">
        <f t="shared" si="2"/>
        <v>14261530</v>
      </c>
      <c r="O15" s="343">
        <f>SUM(O5:O14)</f>
        <v>147901527</v>
      </c>
    </row>
    <row r="16" spans="1:15" s="327" customFormat="1" ht="15" customHeight="1" thickBot="1">
      <c r="A16" s="326"/>
      <c r="B16" s="614" t="s">
        <v>166</v>
      </c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6"/>
    </row>
    <row r="17" spans="1:15" s="336" customFormat="1" ht="14.1" customHeight="1">
      <c r="A17" s="344" t="s">
        <v>177</v>
      </c>
      <c r="B17" s="345" t="s">
        <v>169</v>
      </c>
      <c r="C17" s="338">
        <v>1747913</v>
      </c>
      <c r="D17" s="338">
        <v>1747913</v>
      </c>
      <c r="E17" s="338">
        <v>1747913</v>
      </c>
      <c r="F17" s="338">
        <v>1747913</v>
      </c>
      <c r="G17" s="338">
        <v>1747913</v>
      </c>
      <c r="H17" s="338">
        <v>1747913</v>
      </c>
      <c r="I17" s="338">
        <v>1747913</v>
      </c>
      <c r="J17" s="338">
        <v>1747913</v>
      </c>
      <c r="K17" s="338">
        <v>1747913</v>
      </c>
      <c r="L17" s="338">
        <v>1747913</v>
      </c>
      <c r="M17" s="338">
        <v>1747913</v>
      </c>
      <c r="N17" s="338">
        <v>1747909</v>
      </c>
      <c r="O17" s="339">
        <f t="shared" si="0"/>
        <v>20974952</v>
      </c>
    </row>
    <row r="18" spans="1:15" s="336" customFormat="1" ht="27" customHeight="1">
      <c r="A18" s="332" t="s">
        <v>178</v>
      </c>
      <c r="B18" s="333" t="s">
        <v>133</v>
      </c>
      <c r="C18" s="334">
        <v>304000</v>
      </c>
      <c r="D18" s="334">
        <v>304000</v>
      </c>
      <c r="E18" s="334">
        <v>304000</v>
      </c>
      <c r="F18" s="334">
        <v>304000</v>
      </c>
      <c r="G18" s="334">
        <v>304000</v>
      </c>
      <c r="H18" s="334">
        <v>304000</v>
      </c>
      <c r="I18" s="334">
        <v>304000</v>
      </c>
      <c r="J18" s="334">
        <v>304000</v>
      </c>
      <c r="K18" s="334">
        <v>304000</v>
      </c>
      <c r="L18" s="334">
        <v>304000</v>
      </c>
      <c r="M18" s="334">
        <v>304000</v>
      </c>
      <c r="N18" s="334">
        <v>304014</v>
      </c>
      <c r="O18" s="335">
        <f t="shared" si="0"/>
        <v>3648014</v>
      </c>
    </row>
    <row r="19" spans="1:15" s="336" customFormat="1" ht="14.1" customHeight="1">
      <c r="A19" s="332" t="s">
        <v>181</v>
      </c>
      <c r="B19" s="340" t="s">
        <v>440</v>
      </c>
      <c r="C19" s="334">
        <v>1605555</v>
      </c>
      <c r="D19" s="334">
        <v>1605555</v>
      </c>
      <c r="E19" s="334">
        <v>1605555</v>
      </c>
      <c r="F19" s="334">
        <v>1605555</v>
      </c>
      <c r="G19" s="334">
        <v>1605555</v>
      </c>
      <c r="H19" s="334">
        <v>1605555</v>
      </c>
      <c r="I19" s="334">
        <v>1605555</v>
      </c>
      <c r="J19" s="334">
        <v>1605555</v>
      </c>
      <c r="K19" s="334">
        <v>1605555</v>
      </c>
      <c r="L19" s="334">
        <v>1605555</v>
      </c>
      <c r="M19" s="334">
        <v>1605555</v>
      </c>
      <c r="N19" s="334">
        <v>1605555</v>
      </c>
      <c r="O19" s="335">
        <f t="shared" si="0"/>
        <v>19266660</v>
      </c>
    </row>
    <row r="20" spans="1:15" s="336" customFormat="1" ht="14.1" customHeight="1">
      <c r="A20" s="332" t="s">
        <v>184</v>
      </c>
      <c r="B20" s="340" t="s">
        <v>473</v>
      </c>
      <c r="C20" s="334">
        <v>621073</v>
      </c>
      <c r="D20" s="334">
        <v>621073</v>
      </c>
      <c r="E20" s="334">
        <v>621073</v>
      </c>
      <c r="F20" s="334">
        <v>621073</v>
      </c>
      <c r="G20" s="334">
        <v>621073</v>
      </c>
      <c r="H20" s="334">
        <v>621073</v>
      </c>
      <c r="I20" s="334">
        <v>302707</v>
      </c>
      <c r="J20" s="334">
        <v>621073</v>
      </c>
      <c r="K20" s="334">
        <v>621073</v>
      </c>
      <c r="L20" s="334">
        <v>621073</v>
      </c>
      <c r="M20" s="334">
        <v>621073</v>
      </c>
      <c r="N20" s="334">
        <v>621069</v>
      </c>
      <c r="O20" s="335">
        <f t="shared" si="0"/>
        <v>7134506</v>
      </c>
    </row>
    <row r="21" spans="1:15" s="336" customFormat="1" ht="14.1" customHeight="1">
      <c r="A21" s="332" t="s">
        <v>187</v>
      </c>
      <c r="B21" s="340" t="s">
        <v>137</v>
      </c>
      <c r="C21" s="334">
        <v>3909693</v>
      </c>
      <c r="D21" s="334">
        <v>3909693</v>
      </c>
      <c r="E21" s="334">
        <v>3909693</v>
      </c>
      <c r="F21" s="334">
        <v>3909693</v>
      </c>
      <c r="G21" s="334">
        <v>3909693</v>
      </c>
      <c r="H21" s="334">
        <v>4228059</v>
      </c>
      <c r="I21" s="334">
        <v>3909693</v>
      </c>
      <c r="J21" s="334">
        <v>3909693</v>
      </c>
      <c r="K21" s="334">
        <v>3909693</v>
      </c>
      <c r="L21" s="334">
        <v>3909693</v>
      </c>
      <c r="M21" s="334">
        <v>3909693</v>
      </c>
      <c r="N21" s="334">
        <v>3909697</v>
      </c>
      <c r="O21" s="335">
        <f t="shared" si="0"/>
        <v>47234686</v>
      </c>
    </row>
    <row r="22" spans="1:15" s="336" customFormat="1" ht="14.1" customHeight="1">
      <c r="A22" s="332" t="s">
        <v>190</v>
      </c>
      <c r="B22" s="340" t="s">
        <v>138</v>
      </c>
      <c r="C22" s="334">
        <v>1743700</v>
      </c>
      <c r="D22" s="334">
        <v>1743700</v>
      </c>
      <c r="E22" s="334">
        <v>1743700</v>
      </c>
      <c r="F22" s="334">
        <v>1743700</v>
      </c>
      <c r="G22" s="334">
        <v>1743700</v>
      </c>
      <c r="H22" s="334">
        <v>1743700</v>
      </c>
      <c r="I22" s="334">
        <v>1743700</v>
      </c>
      <c r="J22" s="334">
        <v>1743700</v>
      </c>
      <c r="K22" s="334">
        <v>1743700</v>
      </c>
      <c r="L22" s="334">
        <v>1743700</v>
      </c>
      <c r="M22" s="334">
        <v>1743700</v>
      </c>
      <c r="N22" s="334">
        <v>1743703</v>
      </c>
      <c r="O22" s="335">
        <f t="shared" si="0"/>
        <v>20924403</v>
      </c>
    </row>
    <row r="23" spans="1:15" s="336" customFormat="1" ht="27" customHeight="1">
      <c r="A23" s="332" t="s">
        <v>193</v>
      </c>
      <c r="B23" s="333" t="s">
        <v>140</v>
      </c>
      <c r="C23" s="334">
        <v>1646431</v>
      </c>
      <c r="D23" s="334">
        <v>1646431</v>
      </c>
      <c r="E23" s="334">
        <v>1646431</v>
      </c>
      <c r="F23" s="334">
        <v>1646431</v>
      </c>
      <c r="G23" s="334">
        <v>1646431</v>
      </c>
      <c r="H23" s="334">
        <v>1646431</v>
      </c>
      <c r="I23" s="334">
        <v>1646431</v>
      </c>
      <c r="J23" s="334">
        <v>1646431</v>
      </c>
      <c r="K23" s="334">
        <v>1646431</v>
      </c>
      <c r="L23" s="334">
        <v>1646431</v>
      </c>
      <c r="M23" s="334">
        <v>1646431</v>
      </c>
      <c r="N23" s="334">
        <v>1646432</v>
      </c>
      <c r="O23" s="335">
        <f t="shared" si="0"/>
        <v>19757173</v>
      </c>
    </row>
    <row r="24" spans="1:15" s="336" customFormat="1" ht="14.1" customHeight="1">
      <c r="A24" s="332" t="s">
        <v>196</v>
      </c>
      <c r="B24" s="340" t="s">
        <v>142</v>
      </c>
      <c r="C24" s="334"/>
      <c r="D24" s="334"/>
      <c r="E24" s="334"/>
      <c r="F24" s="334">
        <v>3375000</v>
      </c>
      <c r="G24" s="334"/>
      <c r="H24" s="334"/>
      <c r="I24" s="334"/>
      <c r="J24" s="334"/>
      <c r="K24" s="334"/>
      <c r="L24" s="334"/>
      <c r="M24" s="334"/>
      <c r="N24" s="334"/>
      <c r="O24" s="335">
        <f t="shared" si="0"/>
        <v>3375000</v>
      </c>
    </row>
    <row r="25" spans="1:15" s="336" customFormat="1" ht="14.1" customHeight="1" thickBot="1">
      <c r="A25" s="332" t="s">
        <v>199</v>
      </c>
      <c r="B25" s="340" t="s">
        <v>317</v>
      </c>
      <c r="C25" s="334">
        <v>2905982</v>
      </c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5">
        <f t="shared" si="0"/>
        <v>2905982</v>
      </c>
    </row>
    <row r="26" spans="1:15" s="327" customFormat="1" ht="15.95" customHeight="1" thickBot="1">
      <c r="A26" s="346" t="s">
        <v>202</v>
      </c>
      <c r="B26" s="341" t="s">
        <v>461</v>
      </c>
      <c r="C26" s="342">
        <f t="shared" ref="C26:N26" si="3">SUM(C17:C25)</f>
        <v>14484347</v>
      </c>
      <c r="D26" s="342">
        <f t="shared" si="3"/>
        <v>11578365</v>
      </c>
      <c r="E26" s="342">
        <f t="shared" si="3"/>
        <v>11578365</v>
      </c>
      <c r="F26" s="342">
        <f t="shared" si="3"/>
        <v>14953365</v>
      </c>
      <c r="G26" s="342">
        <f t="shared" si="3"/>
        <v>11578365</v>
      </c>
      <c r="H26" s="342">
        <f t="shared" si="3"/>
        <v>11896731</v>
      </c>
      <c r="I26" s="342">
        <f t="shared" si="3"/>
        <v>11259999</v>
      </c>
      <c r="J26" s="342">
        <f t="shared" si="3"/>
        <v>11578365</v>
      </c>
      <c r="K26" s="342">
        <f t="shared" si="3"/>
        <v>11578365</v>
      </c>
      <c r="L26" s="342">
        <f t="shared" si="3"/>
        <v>11578365</v>
      </c>
      <c r="M26" s="342">
        <f t="shared" si="3"/>
        <v>11578365</v>
      </c>
      <c r="N26" s="342">
        <f t="shared" si="3"/>
        <v>11578379</v>
      </c>
      <c r="O26" s="343">
        <f t="shared" si="0"/>
        <v>145221376</v>
      </c>
    </row>
    <row r="27" spans="1:15" ht="16.5" thickBot="1">
      <c r="A27" s="346" t="s">
        <v>204</v>
      </c>
      <c r="B27" s="347" t="s">
        <v>474</v>
      </c>
      <c r="C27" s="348">
        <f t="shared" ref="C27:M27" si="4">C15-C26</f>
        <v>55325488</v>
      </c>
      <c r="D27" s="348">
        <f t="shared" si="4"/>
        <v>49927550</v>
      </c>
      <c r="E27" s="348">
        <f t="shared" si="4"/>
        <v>47129612</v>
      </c>
      <c r="F27" s="348">
        <f t="shared" si="4"/>
        <v>38556674</v>
      </c>
      <c r="G27" s="348">
        <f t="shared" si="4"/>
        <v>33358736</v>
      </c>
      <c r="H27" s="348">
        <f t="shared" si="4"/>
        <v>27802432</v>
      </c>
      <c r="I27" s="348">
        <f t="shared" si="4"/>
        <v>22772860</v>
      </c>
      <c r="J27" s="348">
        <f t="shared" si="4"/>
        <v>17424922</v>
      </c>
      <c r="K27" s="348">
        <f t="shared" si="4"/>
        <v>14426984</v>
      </c>
      <c r="L27" s="348">
        <f t="shared" si="4"/>
        <v>13229036</v>
      </c>
      <c r="M27" s="348">
        <f t="shared" si="4"/>
        <v>8031098</v>
      </c>
      <c r="N27" s="348">
        <f>N15-N26</f>
        <v>2683151</v>
      </c>
      <c r="O27" s="364" t="s">
        <v>471</v>
      </c>
    </row>
    <row r="28" spans="1:15">
      <c r="A28" s="350"/>
    </row>
    <row r="29" spans="1:15">
      <c r="B29" s="351"/>
      <c r="C29" s="352"/>
      <c r="D29" s="352"/>
    </row>
  </sheetData>
  <mergeCells count="3">
    <mergeCell ref="A1:O1"/>
    <mergeCell ref="B4:O4"/>
    <mergeCell ref="B16:O16"/>
  </mergeCells>
  <printOptions horizontalCentered="1"/>
  <pageMargins left="0.27559055118110237" right="0.27559055118110237" top="1.0629921259842521" bottom="0.98425196850393704" header="0.78740157480314965" footer="0.78740157480314965"/>
  <pageSetup paperSize="9" scale="82" orientation="landscape" r:id="rId1"/>
  <headerFooter alignWithMargins="0">
    <oddHeader>&amp;R&amp;"Times New Roman CE,Félkövér dőlt" 14.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7"/>
  <sheetViews>
    <sheetView view="pageLayout" topLeftCell="A103" zoomScaleNormal="100" zoomScaleSheetLayoutView="130" workbookViewId="0">
      <selection activeCell="D114" sqref="D114"/>
    </sheetView>
  </sheetViews>
  <sheetFormatPr defaultColWidth="9.140625" defaultRowHeight="15.75"/>
  <cols>
    <col min="1" max="2" width="8.140625" style="44" customWidth="1"/>
    <col min="3" max="3" width="65.85546875" style="44" customWidth="1"/>
    <col min="4" max="4" width="16.5703125" style="100" bestFit="1" customWidth="1"/>
    <col min="5" max="16384" width="9.140625" style="44"/>
  </cols>
  <sheetData>
    <row r="1" spans="1:4" ht="15.95" customHeight="1">
      <c r="A1" s="563" t="s">
        <v>2</v>
      </c>
      <c r="B1" s="563"/>
      <c r="C1" s="563"/>
      <c r="D1" s="563"/>
    </row>
    <row r="2" spans="1:4" ht="15.95" customHeight="1" thickBot="1">
      <c r="A2" s="562" t="s">
        <v>3</v>
      </c>
      <c r="B2" s="562"/>
      <c r="C2" s="562"/>
      <c r="D2" s="45" t="s">
        <v>722</v>
      </c>
    </row>
    <row r="3" spans="1:4" ht="38.1" customHeight="1" thickBot="1">
      <c r="A3" s="46" t="s">
        <v>4</v>
      </c>
      <c r="B3" s="160" t="s">
        <v>332</v>
      </c>
      <c r="C3" s="47" t="s">
        <v>5</v>
      </c>
      <c r="D3" s="385" t="s">
        <v>886</v>
      </c>
    </row>
    <row r="4" spans="1:4" s="52" customFormat="1" ht="12" customHeight="1" thickBot="1">
      <c r="A4" s="49">
        <v>1</v>
      </c>
      <c r="B4" s="49">
        <v>2</v>
      </c>
      <c r="C4" s="50">
        <v>2</v>
      </c>
      <c r="D4" s="51">
        <v>3</v>
      </c>
    </row>
    <row r="5" spans="1:4" s="55" customFormat="1" ht="12" customHeight="1" thickBot="1">
      <c r="A5" s="53" t="s">
        <v>7</v>
      </c>
      <c r="B5" s="271" t="s">
        <v>358</v>
      </c>
      <c r="C5" s="54" t="s">
        <v>8</v>
      </c>
      <c r="D5" s="34">
        <f>+D6+D7+D8+D9+D10+D11</f>
        <v>33790047</v>
      </c>
    </row>
    <row r="6" spans="1:4" s="55" customFormat="1" ht="12" customHeight="1">
      <c r="A6" s="56" t="s">
        <v>9</v>
      </c>
      <c r="B6" s="272" t="s">
        <v>359</v>
      </c>
      <c r="C6" s="57" t="s">
        <v>10</v>
      </c>
      <c r="D6" s="58">
        <v>19862839</v>
      </c>
    </row>
    <row r="7" spans="1:4" s="55" customFormat="1" ht="12" customHeight="1">
      <c r="A7" s="59" t="s">
        <v>11</v>
      </c>
      <c r="B7" s="273" t="s">
        <v>360</v>
      </c>
      <c r="C7" s="60" t="s">
        <v>12</v>
      </c>
      <c r="D7" s="61"/>
    </row>
    <row r="8" spans="1:4" s="55" customFormat="1" ht="12" customHeight="1">
      <c r="A8" s="59" t="s">
        <v>13</v>
      </c>
      <c r="B8" s="273" t="s">
        <v>361</v>
      </c>
      <c r="C8" s="60" t="s">
        <v>475</v>
      </c>
      <c r="D8" s="61">
        <v>12127208</v>
      </c>
    </row>
    <row r="9" spans="1:4" s="55" customFormat="1" ht="12" customHeight="1">
      <c r="A9" s="59" t="s">
        <v>15</v>
      </c>
      <c r="B9" s="273" t="s">
        <v>362</v>
      </c>
      <c r="C9" s="60" t="s">
        <v>16</v>
      </c>
      <c r="D9" s="61">
        <v>1800000</v>
      </c>
    </row>
    <row r="10" spans="1:4" s="55" customFormat="1" ht="12" customHeight="1">
      <c r="A10" s="59" t="s">
        <v>17</v>
      </c>
      <c r="B10" s="273" t="s">
        <v>363</v>
      </c>
      <c r="C10" s="60" t="s">
        <v>476</v>
      </c>
      <c r="D10" s="61"/>
    </row>
    <row r="11" spans="1:4" s="55" customFormat="1" ht="12" customHeight="1" thickBot="1">
      <c r="A11" s="62" t="s">
        <v>19</v>
      </c>
      <c r="B11" s="274" t="s">
        <v>364</v>
      </c>
      <c r="C11" s="63" t="s">
        <v>477</v>
      </c>
      <c r="D11" s="61">
        <v>0</v>
      </c>
    </row>
    <row r="12" spans="1:4" s="55" customFormat="1" ht="12" customHeight="1" thickBot="1">
      <c r="A12" s="53" t="s">
        <v>20</v>
      </c>
      <c r="B12" s="271"/>
      <c r="C12" s="64" t="s">
        <v>21</v>
      </c>
      <c r="D12" s="34">
        <f>+D13+D14+D15+D16+D17</f>
        <v>2070000</v>
      </c>
    </row>
    <row r="13" spans="1:4" s="55" customFormat="1" ht="12" customHeight="1">
      <c r="A13" s="56" t="s">
        <v>22</v>
      </c>
      <c r="B13" s="272" t="s">
        <v>365</v>
      </c>
      <c r="C13" s="57" t="s">
        <v>23</v>
      </c>
      <c r="D13" s="58"/>
    </row>
    <row r="14" spans="1:4" s="55" customFormat="1" ht="12" customHeight="1">
      <c r="A14" s="59" t="s">
        <v>24</v>
      </c>
      <c r="B14" s="273" t="s">
        <v>366</v>
      </c>
      <c r="C14" s="60" t="s">
        <v>25</v>
      </c>
      <c r="D14" s="61"/>
    </row>
    <row r="15" spans="1:4" s="55" customFormat="1" ht="12" customHeight="1">
      <c r="A15" s="59" t="s">
        <v>26</v>
      </c>
      <c r="B15" s="273" t="s">
        <v>367</v>
      </c>
      <c r="C15" s="60" t="s">
        <v>27</v>
      </c>
      <c r="D15" s="61"/>
    </row>
    <row r="16" spans="1:4" s="55" customFormat="1" ht="12" customHeight="1">
      <c r="A16" s="59" t="s">
        <v>28</v>
      </c>
      <c r="B16" s="273" t="s">
        <v>368</v>
      </c>
      <c r="C16" s="60" t="s">
        <v>29</v>
      </c>
      <c r="D16" s="61"/>
    </row>
    <row r="17" spans="1:4" s="55" customFormat="1" ht="12" customHeight="1">
      <c r="A17" s="59" t="s">
        <v>30</v>
      </c>
      <c r="B17" s="273" t="s">
        <v>369</v>
      </c>
      <c r="C17" s="60" t="s">
        <v>31</v>
      </c>
      <c r="D17" s="61">
        <v>2070000</v>
      </c>
    </row>
    <row r="18" spans="1:4" s="55" customFormat="1" ht="12" customHeight="1" thickBot="1">
      <c r="A18" s="62" t="s">
        <v>850</v>
      </c>
      <c r="B18" s="273" t="s">
        <v>369</v>
      </c>
      <c r="C18" s="389" t="s">
        <v>851</v>
      </c>
      <c r="D18" s="65"/>
    </row>
    <row r="19" spans="1:4" s="55" customFormat="1" ht="12" customHeight="1" thickBot="1">
      <c r="A19" s="53" t="s">
        <v>32</v>
      </c>
      <c r="B19" s="271" t="s">
        <v>370</v>
      </c>
      <c r="C19" s="54" t="s">
        <v>33</v>
      </c>
      <c r="D19" s="34">
        <f>+D20+D21+D22+D23+D24</f>
        <v>3999990</v>
      </c>
    </row>
    <row r="20" spans="1:4" s="55" customFormat="1" ht="12" customHeight="1">
      <c r="A20" s="56" t="s">
        <v>34</v>
      </c>
      <c r="B20" s="272" t="s">
        <v>371</v>
      </c>
      <c r="C20" s="57" t="s">
        <v>35</v>
      </c>
      <c r="D20" s="58"/>
    </row>
    <row r="21" spans="1:4" s="55" customFormat="1" ht="12" customHeight="1">
      <c r="A21" s="59" t="s">
        <v>36</v>
      </c>
      <c r="B21" s="273" t="s">
        <v>372</v>
      </c>
      <c r="C21" s="60" t="s">
        <v>37</v>
      </c>
      <c r="D21" s="61"/>
    </row>
    <row r="22" spans="1:4" s="55" customFormat="1" ht="12" customHeight="1">
      <c r="A22" s="59" t="s">
        <v>38</v>
      </c>
      <c r="B22" s="273" t="s">
        <v>373</v>
      </c>
      <c r="C22" s="60" t="s">
        <v>39</v>
      </c>
      <c r="D22" s="61"/>
    </row>
    <row r="23" spans="1:4" s="55" customFormat="1" ht="12" customHeight="1">
      <c r="A23" s="59" t="s">
        <v>40</v>
      </c>
      <c r="B23" s="273" t="s">
        <v>374</v>
      </c>
      <c r="C23" s="60" t="s">
        <v>41</v>
      </c>
      <c r="D23" s="61"/>
    </row>
    <row r="24" spans="1:4" s="55" customFormat="1" ht="12" customHeight="1">
      <c r="A24" s="59" t="s">
        <v>42</v>
      </c>
      <c r="B24" s="273" t="s">
        <v>375</v>
      </c>
      <c r="C24" s="60" t="s">
        <v>43</v>
      </c>
      <c r="D24" s="61">
        <v>3999990</v>
      </c>
    </row>
    <row r="25" spans="1:4" s="392" customFormat="1" ht="12" customHeight="1" thickBot="1">
      <c r="A25" s="59" t="s">
        <v>852</v>
      </c>
      <c r="B25" s="273" t="s">
        <v>375</v>
      </c>
      <c r="C25" s="390" t="s">
        <v>853</v>
      </c>
      <c r="D25" s="391"/>
    </row>
    <row r="26" spans="1:4" s="55" customFormat="1" ht="12" customHeight="1" thickBot="1">
      <c r="A26" s="53" t="s">
        <v>44</v>
      </c>
      <c r="B26" s="271" t="s">
        <v>376</v>
      </c>
      <c r="C26" s="54" t="s">
        <v>45</v>
      </c>
      <c r="D26" s="41">
        <f>SUM(D27:D33)</f>
        <v>5150000</v>
      </c>
    </row>
    <row r="27" spans="1:4" s="55" customFormat="1" ht="12" customHeight="1">
      <c r="A27" s="56" t="s">
        <v>430</v>
      </c>
      <c r="B27" s="272" t="s">
        <v>377</v>
      </c>
      <c r="C27" s="57" t="s">
        <v>481</v>
      </c>
      <c r="D27" s="66"/>
    </row>
    <row r="28" spans="1:4" s="55" customFormat="1" ht="12" customHeight="1">
      <c r="A28" s="56" t="s">
        <v>431</v>
      </c>
      <c r="B28" s="272" t="s">
        <v>522</v>
      </c>
      <c r="C28" s="57" t="s">
        <v>521</v>
      </c>
      <c r="D28" s="66"/>
    </row>
    <row r="29" spans="1:4" s="55" customFormat="1" ht="12" customHeight="1">
      <c r="A29" s="56" t="s">
        <v>432</v>
      </c>
      <c r="B29" s="273" t="s">
        <v>478</v>
      </c>
      <c r="C29" s="60" t="s">
        <v>482</v>
      </c>
      <c r="D29" s="66">
        <v>2950000</v>
      </c>
    </row>
    <row r="30" spans="1:4" s="55" customFormat="1" ht="12" customHeight="1">
      <c r="A30" s="56" t="s">
        <v>433</v>
      </c>
      <c r="B30" s="273" t="s">
        <v>479</v>
      </c>
      <c r="C30" s="60" t="s">
        <v>483</v>
      </c>
      <c r="D30" s="61"/>
    </row>
    <row r="31" spans="1:4" s="55" customFormat="1" ht="12" customHeight="1">
      <c r="A31" s="56" t="s">
        <v>434</v>
      </c>
      <c r="B31" s="273" t="s">
        <v>378</v>
      </c>
      <c r="C31" s="60" t="s">
        <v>484</v>
      </c>
      <c r="D31" s="61">
        <v>1800000</v>
      </c>
    </row>
    <row r="32" spans="1:4" s="55" customFormat="1" ht="12" customHeight="1">
      <c r="A32" s="56" t="s">
        <v>435</v>
      </c>
      <c r="B32" s="274" t="s">
        <v>379</v>
      </c>
      <c r="C32" s="63" t="s">
        <v>485</v>
      </c>
      <c r="D32" s="61">
        <v>200000</v>
      </c>
    </row>
    <row r="33" spans="1:4" s="55" customFormat="1" ht="12" customHeight="1" thickBot="1">
      <c r="A33" s="56" t="s">
        <v>523</v>
      </c>
      <c r="B33" s="274" t="s">
        <v>380</v>
      </c>
      <c r="C33" s="63" t="s">
        <v>480</v>
      </c>
      <c r="D33" s="65">
        <v>200000</v>
      </c>
    </row>
    <row r="34" spans="1:4" s="55" customFormat="1" ht="12" customHeight="1" thickBot="1">
      <c r="A34" s="53" t="s">
        <v>46</v>
      </c>
      <c r="B34" s="271" t="s">
        <v>381</v>
      </c>
      <c r="C34" s="54" t="s">
        <v>47</v>
      </c>
      <c r="D34" s="34">
        <f>SUM(D35:D45)</f>
        <v>2819500</v>
      </c>
    </row>
    <row r="35" spans="1:4" s="55" customFormat="1" ht="12" customHeight="1">
      <c r="A35" s="56" t="s">
        <v>48</v>
      </c>
      <c r="B35" s="272" t="s">
        <v>382</v>
      </c>
      <c r="C35" s="57" t="s">
        <v>49</v>
      </c>
      <c r="D35" s="58">
        <v>640000</v>
      </c>
    </row>
    <row r="36" spans="1:4" s="55" customFormat="1" ht="12" customHeight="1">
      <c r="A36" s="59" t="s">
        <v>50</v>
      </c>
      <c r="B36" s="273" t="s">
        <v>383</v>
      </c>
      <c r="C36" s="60" t="s">
        <v>51</v>
      </c>
      <c r="D36" s="61">
        <v>1815000</v>
      </c>
    </row>
    <row r="37" spans="1:4" s="55" customFormat="1" ht="12" customHeight="1">
      <c r="A37" s="59" t="s">
        <v>52</v>
      </c>
      <c r="B37" s="273" t="s">
        <v>384</v>
      </c>
      <c r="C37" s="60" t="s">
        <v>53</v>
      </c>
      <c r="D37" s="61">
        <v>0</v>
      </c>
    </row>
    <row r="38" spans="1:4" s="55" customFormat="1" ht="12" customHeight="1">
      <c r="A38" s="59" t="s">
        <v>54</v>
      </c>
      <c r="B38" s="273" t="s">
        <v>385</v>
      </c>
      <c r="C38" s="60" t="s">
        <v>55</v>
      </c>
      <c r="D38" s="61"/>
    </row>
    <row r="39" spans="1:4" s="55" customFormat="1" ht="12" customHeight="1">
      <c r="A39" s="59" t="s">
        <v>56</v>
      </c>
      <c r="B39" s="273" t="s">
        <v>386</v>
      </c>
      <c r="C39" s="60" t="s">
        <v>57</v>
      </c>
      <c r="D39" s="61">
        <v>0</v>
      </c>
    </row>
    <row r="40" spans="1:4" s="55" customFormat="1" ht="12" customHeight="1">
      <c r="A40" s="59" t="s">
        <v>58</v>
      </c>
      <c r="B40" s="273" t="s">
        <v>387</v>
      </c>
      <c r="C40" s="60" t="s">
        <v>59</v>
      </c>
      <c r="D40" s="61">
        <v>354500</v>
      </c>
    </row>
    <row r="41" spans="1:4" s="55" customFormat="1" ht="12" customHeight="1">
      <c r="A41" s="59" t="s">
        <v>60</v>
      </c>
      <c r="B41" s="273" t="s">
        <v>388</v>
      </c>
      <c r="C41" s="60" t="s">
        <v>61</v>
      </c>
      <c r="D41" s="61">
        <v>0</v>
      </c>
    </row>
    <row r="42" spans="1:4" s="55" customFormat="1" ht="12" customHeight="1">
      <c r="A42" s="59" t="s">
        <v>62</v>
      </c>
      <c r="B42" s="273" t="s">
        <v>389</v>
      </c>
      <c r="C42" s="60" t="s">
        <v>63</v>
      </c>
      <c r="D42" s="61">
        <v>10000</v>
      </c>
    </row>
    <row r="43" spans="1:4" s="55" customFormat="1" ht="12" customHeight="1">
      <c r="A43" s="59" t="s">
        <v>64</v>
      </c>
      <c r="B43" s="273" t="s">
        <v>390</v>
      </c>
      <c r="C43" s="60" t="s">
        <v>65</v>
      </c>
      <c r="D43" s="67">
        <v>0</v>
      </c>
    </row>
    <row r="44" spans="1:4" s="55" customFormat="1" ht="12" customHeight="1">
      <c r="A44" s="62" t="s">
        <v>66</v>
      </c>
      <c r="B44" s="273" t="s">
        <v>391</v>
      </c>
      <c r="C44" s="393" t="s">
        <v>854</v>
      </c>
      <c r="D44" s="68"/>
    </row>
    <row r="45" spans="1:4" s="55" customFormat="1" ht="12" customHeight="1" thickBot="1">
      <c r="A45" s="62" t="s">
        <v>855</v>
      </c>
      <c r="B45" s="273" t="s">
        <v>856</v>
      </c>
      <c r="C45" s="63" t="s">
        <v>67</v>
      </c>
      <c r="D45" s="68"/>
    </row>
    <row r="46" spans="1:4" s="55" customFormat="1" ht="12" customHeight="1" thickBot="1">
      <c r="A46" s="53" t="s">
        <v>68</v>
      </c>
      <c r="B46" s="271" t="s">
        <v>392</v>
      </c>
      <c r="C46" s="54" t="s">
        <v>69</v>
      </c>
      <c r="D46" s="34">
        <f>SUM(D47:D51)</f>
        <v>0</v>
      </c>
    </row>
    <row r="47" spans="1:4" s="55" customFormat="1" ht="12" customHeight="1">
      <c r="A47" s="56" t="s">
        <v>70</v>
      </c>
      <c r="B47" s="272" t="s">
        <v>393</v>
      </c>
      <c r="C47" s="57" t="s">
        <v>71</v>
      </c>
      <c r="D47" s="69"/>
    </row>
    <row r="48" spans="1:4" s="55" customFormat="1" ht="12" customHeight="1">
      <c r="A48" s="59" t="s">
        <v>72</v>
      </c>
      <c r="B48" s="273" t="s">
        <v>394</v>
      </c>
      <c r="C48" s="60" t="s">
        <v>73</v>
      </c>
      <c r="D48" s="67"/>
    </row>
    <row r="49" spans="1:4" s="55" customFormat="1" ht="12" customHeight="1">
      <c r="A49" s="59" t="s">
        <v>74</v>
      </c>
      <c r="B49" s="273" t="s">
        <v>395</v>
      </c>
      <c r="C49" s="60" t="s">
        <v>75</v>
      </c>
      <c r="D49" s="67"/>
    </row>
    <row r="50" spans="1:4" s="55" customFormat="1" ht="12" customHeight="1">
      <c r="A50" s="59" t="s">
        <v>76</v>
      </c>
      <c r="B50" s="273" t="s">
        <v>396</v>
      </c>
      <c r="C50" s="60" t="s">
        <v>77</v>
      </c>
      <c r="D50" s="67"/>
    </row>
    <row r="51" spans="1:4" s="55" customFormat="1" ht="12" customHeight="1" thickBot="1">
      <c r="A51" s="62" t="s">
        <v>78</v>
      </c>
      <c r="B51" s="273" t="s">
        <v>397</v>
      </c>
      <c r="C51" s="63" t="s">
        <v>79</v>
      </c>
      <c r="D51" s="68"/>
    </row>
    <row r="52" spans="1:4" s="55" customFormat="1" ht="12" customHeight="1" thickBot="1">
      <c r="A52" s="53" t="s">
        <v>80</v>
      </c>
      <c r="B52" s="271" t="s">
        <v>398</v>
      </c>
      <c r="C52" s="54" t="s">
        <v>81</v>
      </c>
      <c r="D52" s="34">
        <f>SUM(D53:D58)</f>
        <v>110000</v>
      </c>
    </row>
    <row r="53" spans="1:4" s="55" customFormat="1" ht="12" customHeight="1">
      <c r="A53" s="56" t="s">
        <v>490</v>
      </c>
      <c r="B53" s="272" t="s">
        <v>399</v>
      </c>
      <c r="C53" s="57" t="s">
        <v>487</v>
      </c>
      <c r="D53" s="58"/>
    </row>
    <row r="54" spans="1:4" s="55" customFormat="1" ht="12" customHeight="1">
      <c r="A54" s="56" t="s">
        <v>491</v>
      </c>
      <c r="B54" s="273" t="s">
        <v>400</v>
      </c>
      <c r="C54" s="60" t="s">
        <v>488</v>
      </c>
      <c r="D54" s="58"/>
    </row>
    <row r="55" spans="1:4" s="55" customFormat="1" ht="13.5" customHeight="1">
      <c r="A55" s="56" t="s">
        <v>492</v>
      </c>
      <c r="B55" s="273" t="s">
        <v>401</v>
      </c>
      <c r="C55" s="60" t="s">
        <v>516</v>
      </c>
      <c r="D55" s="58"/>
    </row>
    <row r="56" spans="1:4" s="55" customFormat="1" ht="12" customHeight="1">
      <c r="A56" s="62" t="s">
        <v>493</v>
      </c>
      <c r="B56" s="274" t="s">
        <v>489</v>
      </c>
      <c r="C56" s="63" t="s">
        <v>495</v>
      </c>
      <c r="D56" s="65"/>
    </row>
    <row r="57" spans="1:4" s="55" customFormat="1" ht="12" customHeight="1">
      <c r="A57" s="62" t="s">
        <v>494</v>
      </c>
      <c r="B57" s="274" t="s">
        <v>486</v>
      </c>
      <c r="C57" s="63" t="s">
        <v>496</v>
      </c>
      <c r="D57" s="65">
        <v>110000</v>
      </c>
    </row>
    <row r="58" spans="1:4" s="55" customFormat="1" ht="12" customHeight="1" thickBot="1">
      <c r="A58" s="62" t="s">
        <v>857</v>
      </c>
      <c r="B58" s="274" t="s">
        <v>486</v>
      </c>
      <c r="C58" s="389" t="s">
        <v>858</v>
      </c>
      <c r="D58" s="65"/>
    </row>
    <row r="59" spans="1:4" s="55" customFormat="1" ht="12" customHeight="1" thickBot="1">
      <c r="A59" s="53" t="s">
        <v>86</v>
      </c>
      <c r="B59" s="271" t="s">
        <v>402</v>
      </c>
      <c r="C59" s="64" t="s">
        <v>87</v>
      </c>
      <c r="D59" s="34">
        <f>SUM(D60:D60)</f>
        <v>0</v>
      </c>
    </row>
    <row r="60" spans="1:4" s="55" customFormat="1" ht="12" customHeight="1">
      <c r="A60" s="56" t="s">
        <v>502</v>
      </c>
      <c r="B60" s="272" t="s">
        <v>403</v>
      </c>
      <c r="C60" s="57" t="s">
        <v>497</v>
      </c>
      <c r="D60" s="67"/>
    </row>
    <row r="61" spans="1:4" s="55" customFormat="1" ht="12" customHeight="1">
      <c r="A61" s="56" t="s">
        <v>503</v>
      </c>
      <c r="B61" s="272" t="s">
        <v>404</v>
      </c>
      <c r="C61" s="60" t="s">
        <v>498</v>
      </c>
      <c r="D61" s="67"/>
    </row>
    <row r="62" spans="1:4" s="55" customFormat="1" ht="11.25" customHeight="1">
      <c r="A62" s="56" t="s">
        <v>504</v>
      </c>
      <c r="B62" s="272" t="s">
        <v>405</v>
      </c>
      <c r="C62" s="60" t="s">
        <v>517</v>
      </c>
      <c r="D62" s="67"/>
    </row>
    <row r="63" spans="1:4" s="55" customFormat="1" ht="12" customHeight="1">
      <c r="A63" s="56" t="s">
        <v>503</v>
      </c>
      <c r="B63" s="278" t="s">
        <v>500</v>
      </c>
      <c r="C63" s="63" t="s">
        <v>499</v>
      </c>
      <c r="D63" s="67"/>
    </row>
    <row r="64" spans="1:4" s="55" customFormat="1" ht="12" customHeight="1">
      <c r="A64" s="56" t="s">
        <v>504</v>
      </c>
      <c r="B64" s="274" t="s">
        <v>507</v>
      </c>
      <c r="C64" s="63" t="s">
        <v>501</v>
      </c>
      <c r="D64" s="67"/>
    </row>
    <row r="65" spans="1:4" s="55" customFormat="1" ht="12" customHeight="1" thickBot="1">
      <c r="A65" s="56" t="s">
        <v>859</v>
      </c>
      <c r="B65" s="274" t="s">
        <v>507</v>
      </c>
      <c r="C65" s="389" t="s">
        <v>860</v>
      </c>
      <c r="D65" s="67"/>
    </row>
    <row r="66" spans="1:4" s="55" customFormat="1" ht="12" customHeight="1" thickBot="1">
      <c r="A66" s="53" t="s">
        <v>88</v>
      </c>
      <c r="B66" s="271"/>
      <c r="C66" s="54" t="s">
        <v>89</v>
      </c>
      <c r="D66" s="41">
        <f>+D5+D12+D19+D26+D34+D46+D52+D59</f>
        <v>47939537</v>
      </c>
    </row>
    <row r="67" spans="1:4" s="55" customFormat="1" ht="12" customHeight="1" thickBot="1">
      <c r="A67" s="70" t="s">
        <v>90</v>
      </c>
      <c r="B67" s="271" t="s">
        <v>407</v>
      </c>
      <c r="C67" s="64" t="s">
        <v>91</v>
      </c>
      <c r="D67" s="34">
        <f>SUM(D68:D70)</f>
        <v>0</v>
      </c>
    </row>
    <row r="68" spans="1:4" s="55" customFormat="1" ht="12" customHeight="1">
      <c r="A68" s="56" t="s">
        <v>92</v>
      </c>
      <c r="B68" s="272" t="s">
        <v>408</v>
      </c>
      <c r="C68" s="57" t="s">
        <v>93</v>
      </c>
      <c r="D68" s="67"/>
    </row>
    <row r="69" spans="1:4" s="55" customFormat="1" ht="12" customHeight="1">
      <c r="A69" s="59" t="s">
        <v>94</v>
      </c>
      <c r="B69" s="272" t="s">
        <v>409</v>
      </c>
      <c r="C69" s="60" t="s">
        <v>95</v>
      </c>
      <c r="D69" s="67"/>
    </row>
    <row r="70" spans="1:4" s="55" customFormat="1" ht="12" customHeight="1" thickBot="1">
      <c r="A70" s="62" t="s">
        <v>96</v>
      </c>
      <c r="B70" s="272" t="s">
        <v>410</v>
      </c>
      <c r="C70" s="71" t="s">
        <v>97</v>
      </c>
      <c r="D70" s="67"/>
    </row>
    <row r="71" spans="1:4" s="55" customFormat="1" ht="12" customHeight="1" thickBot="1">
      <c r="A71" s="70" t="s">
        <v>98</v>
      </c>
      <c r="B71" s="271" t="s">
        <v>411</v>
      </c>
      <c r="C71" s="64" t="s">
        <v>99</v>
      </c>
      <c r="D71" s="34">
        <f>SUM(D72:D75)</f>
        <v>0</v>
      </c>
    </row>
    <row r="72" spans="1:4" s="55" customFormat="1" ht="12" customHeight="1">
      <c r="A72" s="56" t="s">
        <v>100</v>
      </c>
      <c r="B72" s="272" t="s">
        <v>412</v>
      </c>
      <c r="C72" s="57" t="s">
        <v>101</v>
      </c>
      <c r="D72" s="67"/>
    </row>
    <row r="73" spans="1:4" s="55" customFormat="1" ht="12" customHeight="1">
      <c r="A73" s="59" t="s">
        <v>102</v>
      </c>
      <c r="B73" s="272" t="s">
        <v>413</v>
      </c>
      <c r="C73" s="60" t="s">
        <v>103</v>
      </c>
      <c r="D73" s="67"/>
    </row>
    <row r="74" spans="1:4" s="55" customFormat="1" ht="12" customHeight="1">
      <c r="A74" s="59" t="s">
        <v>104</v>
      </c>
      <c r="B74" s="272" t="s">
        <v>414</v>
      </c>
      <c r="C74" s="60" t="s">
        <v>105</v>
      </c>
      <c r="D74" s="67"/>
    </row>
    <row r="75" spans="1:4" s="55" customFormat="1" ht="12" customHeight="1" thickBot="1">
      <c r="A75" s="62" t="s">
        <v>106</v>
      </c>
      <c r="B75" s="272" t="s">
        <v>415</v>
      </c>
      <c r="C75" s="63" t="s">
        <v>107</v>
      </c>
      <c r="D75" s="67"/>
    </row>
    <row r="76" spans="1:4" s="55" customFormat="1" ht="12" customHeight="1" thickBot="1">
      <c r="A76" s="70" t="s">
        <v>108</v>
      </c>
      <c r="B76" s="271" t="s">
        <v>416</v>
      </c>
      <c r="C76" s="64" t="s">
        <v>109</v>
      </c>
      <c r="D76" s="34">
        <f>SUM(D77:D78)</f>
        <v>60432791</v>
      </c>
    </row>
    <row r="77" spans="1:4" s="55" customFormat="1" ht="12" customHeight="1">
      <c r="A77" s="56" t="s">
        <v>110</v>
      </c>
      <c r="B77" s="272" t="s">
        <v>417</v>
      </c>
      <c r="C77" s="57" t="s">
        <v>111</v>
      </c>
      <c r="D77" s="67">
        <v>60432791</v>
      </c>
    </row>
    <row r="78" spans="1:4" s="55" customFormat="1" ht="12" customHeight="1" thickBot="1">
      <c r="A78" s="62" t="s">
        <v>112</v>
      </c>
      <c r="B78" s="272" t="s">
        <v>418</v>
      </c>
      <c r="C78" s="63" t="s">
        <v>113</v>
      </c>
      <c r="D78" s="67"/>
    </row>
    <row r="79" spans="1:4" s="55" customFormat="1" ht="12" customHeight="1" thickBot="1">
      <c r="A79" s="70" t="s">
        <v>114</v>
      </c>
      <c r="B79" s="271"/>
      <c r="C79" s="64" t="s">
        <v>870</v>
      </c>
      <c r="D79" s="34">
        <f>SUM(D80:D83)</f>
        <v>0</v>
      </c>
    </row>
    <row r="80" spans="1:4" s="55" customFormat="1" ht="12" customHeight="1">
      <c r="A80" s="56" t="s">
        <v>509</v>
      </c>
      <c r="B80" s="272" t="s">
        <v>419</v>
      </c>
      <c r="C80" s="57" t="s">
        <v>116</v>
      </c>
      <c r="D80" s="67"/>
    </row>
    <row r="81" spans="1:4" s="55" customFormat="1" ht="12" customHeight="1">
      <c r="A81" s="59" t="s">
        <v>510</v>
      </c>
      <c r="B81" s="273" t="s">
        <v>420</v>
      </c>
      <c r="C81" s="60" t="s">
        <v>117</v>
      </c>
      <c r="D81" s="67"/>
    </row>
    <row r="82" spans="1:4" s="55" customFormat="1" ht="12" customHeight="1">
      <c r="A82" s="62" t="s">
        <v>511</v>
      </c>
      <c r="B82" s="274" t="s">
        <v>508</v>
      </c>
      <c r="C82" s="63" t="s">
        <v>692</v>
      </c>
      <c r="D82" s="67"/>
    </row>
    <row r="83" spans="1:4" s="55" customFormat="1" ht="12" customHeight="1" thickBot="1">
      <c r="A83" s="62" t="s">
        <v>868</v>
      </c>
      <c r="B83" s="274" t="s">
        <v>869</v>
      </c>
      <c r="C83" s="63" t="s">
        <v>867</v>
      </c>
      <c r="D83" s="67"/>
    </row>
    <row r="84" spans="1:4" s="55" customFormat="1" ht="12" customHeight="1" thickBot="1">
      <c r="A84" s="70" t="s">
        <v>118</v>
      </c>
      <c r="B84" s="271" t="s">
        <v>421</v>
      </c>
      <c r="C84" s="64" t="s">
        <v>119</v>
      </c>
      <c r="D84" s="34">
        <f>SUM(D85:D88)</f>
        <v>0</v>
      </c>
    </row>
    <row r="85" spans="1:4" s="55" customFormat="1" ht="12" customHeight="1">
      <c r="A85" s="72" t="s">
        <v>512</v>
      </c>
      <c r="B85" s="272" t="s">
        <v>422</v>
      </c>
      <c r="C85" s="57" t="s">
        <v>693</v>
      </c>
      <c r="D85" s="67"/>
    </row>
    <row r="86" spans="1:4" s="55" customFormat="1" ht="12" customHeight="1">
      <c r="A86" s="73" t="s">
        <v>513</v>
      </c>
      <c r="B86" s="272" t="s">
        <v>423</v>
      </c>
      <c r="C86" s="60" t="s">
        <v>694</v>
      </c>
      <c r="D86" s="67"/>
    </row>
    <row r="87" spans="1:4" s="55" customFormat="1" ht="12" customHeight="1">
      <c r="A87" s="73" t="s">
        <v>514</v>
      </c>
      <c r="B87" s="272" t="s">
        <v>424</v>
      </c>
      <c r="C87" s="60" t="s">
        <v>695</v>
      </c>
      <c r="D87" s="67"/>
    </row>
    <row r="88" spans="1:4" s="55" customFormat="1" ht="12" customHeight="1" thickBot="1">
      <c r="A88" s="74" t="s">
        <v>515</v>
      </c>
      <c r="B88" s="272" t="s">
        <v>425</v>
      </c>
      <c r="C88" s="63" t="s">
        <v>696</v>
      </c>
      <c r="D88" s="67"/>
    </row>
    <row r="89" spans="1:4" s="55" customFormat="1" ht="13.5" customHeight="1" thickBot="1">
      <c r="A89" s="70" t="s">
        <v>122</v>
      </c>
      <c r="B89" s="271" t="s">
        <v>426</v>
      </c>
      <c r="C89" s="64" t="s">
        <v>123</v>
      </c>
      <c r="D89" s="75"/>
    </row>
    <row r="90" spans="1:4" s="55" customFormat="1" ht="13.5" customHeight="1" thickBot="1">
      <c r="A90" s="378" t="s">
        <v>187</v>
      </c>
      <c r="B90" s="271"/>
      <c r="C90" s="64" t="s">
        <v>718</v>
      </c>
      <c r="D90" s="75"/>
    </row>
    <row r="91" spans="1:4" s="55" customFormat="1" ht="15.75" customHeight="1" thickBot="1">
      <c r="A91" s="378" t="s">
        <v>190</v>
      </c>
      <c r="B91" s="271" t="s">
        <v>406</v>
      </c>
      <c r="C91" s="76" t="s">
        <v>125</v>
      </c>
      <c r="D91" s="41">
        <f>+D67+D71+D76+D79+D84+D89</f>
        <v>60432791</v>
      </c>
    </row>
    <row r="92" spans="1:4" s="55" customFormat="1" ht="16.5" customHeight="1" thickBot="1">
      <c r="A92" s="378" t="s">
        <v>193</v>
      </c>
      <c r="B92" s="275"/>
      <c r="C92" s="77" t="s">
        <v>127</v>
      </c>
      <c r="D92" s="41">
        <f>+D66+D91</f>
        <v>108372328</v>
      </c>
    </row>
    <row r="93" spans="1:4" s="55" customFormat="1">
      <c r="A93" s="101"/>
      <c r="B93" s="78"/>
      <c r="C93" s="102"/>
      <c r="D93" s="103"/>
    </row>
    <row r="94" spans="1:4" ht="16.5" customHeight="1">
      <c r="A94" s="563" t="s">
        <v>128</v>
      </c>
      <c r="B94" s="563"/>
      <c r="C94" s="563"/>
      <c r="D94" s="563"/>
    </row>
    <row r="95" spans="1:4" ht="16.5" customHeight="1" thickBot="1">
      <c r="A95" s="564" t="s">
        <v>129</v>
      </c>
      <c r="B95" s="564"/>
      <c r="C95" s="564"/>
      <c r="D95" s="45" t="s">
        <v>722</v>
      </c>
    </row>
    <row r="96" spans="1:4" ht="38.1" customHeight="1" thickBot="1">
      <c r="A96" s="46" t="s">
        <v>4</v>
      </c>
      <c r="B96" s="160" t="s">
        <v>332</v>
      </c>
      <c r="C96" s="47" t="s">
        <v>130</v>
      </c>
      <c r="D96" s="385" t="s">
        <v>886</v>
      </c>
    </row>
    <row r="97" spans="1:4" s="52" customFormat="1" ht="12" customHeight="1" thickBot="1">
      <c r="A97" s="33">
        <v>1</v>
      </c>
      <c r="B97" s="33">
        <v>2</v>
      </c>
      <c r="C97" s="79">
        <v>2</v>
      </c>
      <c r="D97" s="80">
        <v>3</v>
      </c>
    </row>
    <row r="98" spans="1:4" ht="12" customHeight="1" thickBot="1">
      <c r="A98" s="81" t="s">
        <v>7</v>
      </c>
      <c r="B98" s="276"/>
      <c r="C98" s="82" t="s">
        <v>131</v>
      </c>
      <c r="D98" s="83">
        <f>SUM(D99:D103)</f>
        <v>59033418</v>
      </c>
    </row>
    <row r="99" spans="1:4" ht="12" customHeight="1">
      <c r="A99" s="84" t="s">
        <v>9</v>
      </c>
      <c r="B99" s="277" t="s">
        <v>333</v>
      </c>
      <c r="C99" s="85" t="s">
        <v>132</v>
      </c>
      <c r="D99" s="86">
        <v>20974952</v>
      </c>
    </row>
    <row r="100" spans="1:4" ht="12" customHeight="1">
      <c r="A100" s="59" t="s">
        <v>11</v>
      </c>
      <c r="B100" s="273" t="s">
        <v>334</v>
      </c>
      <c r="C100" s="12" t="s">
        <v>133</v>
      </c>
      <c r="D100" s="61">
        <v>3648014</v>
      </c>
    </row>
    <row r="101" spans="1:4" ht="12" customHeight="1">
      <c r="A101" s="59" t="s">
        <v>13</v>
      </c>
      <c r="B101" s="273" t="s">
        <v>335</v>
      </c>
      <c r="C101" s="12" t="s">
        <v>134</v>
      </c>
      <c r="D101" s="65">
        <v>19266660</v>
      </c>
    </row>
    <row r="102" spans="1:4" ht="12" customHeight="1">
      <c r="A102" s="59" t="s">
        <v>15</v>
      </c>
      <c r="B102" s="273" t="s">
        <v>336</v>
      </c>
      <c r="C102" s="87" t="s">
        <v>135</v>
      </c>
      <c r="D102" s="65">
        <v>7134506</v>
      </c>
    </row>
    <row r="103" spans="1:4" ht="12" customHeight="1" thickBot="1">
      <c r="A103" s="59" t="s">
        <v>136</v>
      </c>
      <c r="B103" s="280" t="s">
        <v>337</v>
      </c>
      <c r="C103" s="88" t="s">
        <v>137</v>
      </c>
      <c r="D103" s="65">
        <v>8009286</v>
      </c>
    </row>
    <row r="104" spans="1:4" ht="12" customHeight="1" thickBot="1">
      <c r="A104" s="53" t="s">
        <v>20</v>
      </c>
      <c r="B104" s="271" t="s">
        <v>341</v>
      </c>
      <c r="C104" s="16" t="s">
        <v>697</v>
      </c>
      <c r="D104" s="34">
        <f>+D105+D107+D106</f>
        <v>2376352</v>
      </c>
    </row>
    <row r="105" spans="1:4" ht="12" customHeight="1">
      <c r="A105" s="56" t="s">
        <v>427</v>
      </c>
      <c r="B105" s="272" t="s">
        <v>341</v>
      </c>
      <c r="C105" s="14" t="s">
        <v>143</v>
      </c>
      <c r="D105" s="58">
        <v>2376352</v>
      </c>
    </row>
    <row r="106" spans="1:4" ht="12" customHeight="1">
      <c r="A106" s="56" t="s">
        <v>428</v>
      </c>
      <c r="B106" s="278" t="s">
        <v>341</v>
      </c>
      <c r="C106" s="305" t="s">
        <v>519</v>
      </c>
      <c r="D106" s="265"/>
    </row>
    <row r="107" spans="1:4" ht="12" customHeight="1" thickBot="1">
      <c r="A107" s="56" t="s">
        <v>429</v>
      </c>
      <c r="B107" s="274" t="s">
        <v>341</v>
      </c>
      <c r="C107" s="91" t="s">
        <v>518</v>
      </c>
      <c r="D107" s="65"/>
    </row>
    <row r="108" spans="1:4" ht="12" customHeight="1" thickBot="1">
      <c r="A108" s="53" t="s">
        <v>32</v>
      </c>
      <c r="B108" s="271"/>
      <c r="C108" s="90" t="s">
        <v>700</v>
      </c>
      <c r="D108" s="34">
        <f>+D109+D111+D113</f>
        <v>44056576</v>
      </c>
    </row>
    <row r="109" spans="1:4" ht="12" customHeight="1">
      <c r="A109" s="56" t="s">
        <v>687</v>
      </c>
      <c r="B109" s="272" t="s">
        <v>338</v>
      </c>
      <c r="C109" s="12" t="s">
        <v>138</v>
      </c>
      <c r="D109" s="58">
        <v>20924403</v>
      </c>
    </row>
    <row r="110" spans="1:4" ht="12" customHeight="1">
      <c r="A110" s="56" t="s">
        <v>688</v>
      </c>
      <c r="B110" s="281" t="s">
        <v>338</v>
      </c>
      <c r="C110" s="91" t="s">
        <v>139</v>
      </c>
      <c r="D110" s="58"/>
    </row>
    <row r="111" spans="1:4" ht="12" customHeight="1">
      <c r="A111" s="56" t="s">
        <v>689</v>
      </c>
      <c r="B111" s="281" t="s">
        <v>339</v>
      </c>
      <c r="C111" s="91" t="s">
        <v>140</v>
      </c>
      <c r="D111" s="61">
        <v>19757173</v>
      </c>
    </row>
    <row r="112" spans="1:4" ht="12" customHeight="1">
      <c r="A112" s="56" t="s">
        <v>698</v>
      </c>
      <c r="B112" s="281" t="s">
        <v>339</v>
      </c>
      <c r="C112" s="91" t="s">
        <v>141</v>
      </c>
      <c r="D112" s="37"/>
    </row>
    <row r="113" spans="1:4" ht="12" customHeight="1" thickBot="1">
      <c r="A113" s="56" t="s">
        <v>699</v>
      </c>
      <c r="B113" s="278" t="s">
        <v>340</v>
      </c>
      <c r="C113" s="92" t="s">
        <v>142</v>
      </c>
      <c r="D113" s="37">
        <v>3375000</v>
      </c>
    </row>
    <row r="114" spans="1:4" ht="12" customHeight="1" thickBot="1">
      <c r="A114" s="53" t="s">
        <v>144</v>
      </c>
      <c r="B114" s="271"/>
      <c r="C114" s="16" t="s">
        <v>145</v>
      </c>
      <c r="D114" s="34">
        <f>+D98+D108+D104</f>
        <v>105466346</v>
      </c>
    </row>
    <row r="115" spans="1:4" ht="12" customHeight="1" thickBot="1">
      <c r="A115" s="53" t="s">
        <v>46</v>
      </c>
      <c r="B115" s="271"/>
      <c r="C115" s="16" t="s">
        <v>146</v>
      </c>
      <c r="D115" s="34">
        <f>+D116+D117+D118</f>
        <v>0</v>
      </c>
    </row>
    <row r="116" spans="1:4" ht="12" customHeight="1">
      <c r="A116" s="56" t="s">
        <v>48</v>
      </c>
      <c r="B116" s="272" t="s">
        <v>342</v>
      </c>
      <c r="C116" s="14" t="s">
        <v>147</v>
      </c>
      <c r="D116" s="37"/>
    </row>
    <row r="117" spans="1:4" ht="12" customHeight="1">
      <c r="A117" s="56" t="s">
        <v>50</v>
      </c>
      <c r="B117" s="272" t="s">
        <v>343</v>
      </c>
      <c r="C117" s="14" t="s">
        <v>148</v>
      </c>
      <c r="D117" s="37"/>
    </row>
    <row r="118" spans="1:4" ht="12" customHeight="1" thickBot="1">
      <c r="A118" s="89" t="s">
        <v>52</v>
      </c>
      <c r="B118" s="278" t="s">
        <v>344</v>
      </c>
      <c r="C118" s="40" t="s">
        <v>149</v>
      </c>
      <c r="D118" s="37"/>
    </row>
    <row r="119" spans="1:4" ht="12" customHeight="1" thickBot="1">
      <c r="A119" s="53" t="s">
        <v>68</v>
      </c>
      <c r="B119" s="271" t="s">
        <v>345</v>
      </c>
      <c r="C119" s="16" t="s">
        <v>150</v>
      </c>
      <c r="D119" s="34">
        <f>SUM(D120:D123)</f>
        <v>0</v>
      </c>
    </row>
    <row r="120" spans="1:4" ht="12" customHeight="1">
      <c r="A120" s="56" t="s">
        <v>436</v>
      </c>
      <c r="B120" s="272" t="s">
        <v>346</v>
      </c>
      <c r="C120" s="14" t="s">
        <v>701</v>
      </c>
      <c r="D120" s="37"/>
    </row>
    <row r="121" spans="1:4" ht="12" customHeight="1">
      <c r="A121" s="56" t="s">
        <v>437</v>
      </c>
      <c r="B121" s="272" t="s">
        <v>347</v>
      </c>
      <c r="C121" s="14" t="s">
        <v>702</v>
      </c>
      <c r="D121" s="37"/>
    </row>
    <row r="122" spans="1:4" ht="12" customHeight="1">
      <c r="A122" s="56" t="s">
        <v>438</v>
      </c>
      <c r="B122" s="272" t="s">
        <v>348</v>
      </c>
      <c r="C122" s="14" t="s">
        <v>703</v>
      </c>
      <c r="D122" s="37"/>
    </row>
    <row r="123" spans="1:4" ht="12" customHeight="1" thickBot="1">
      <c r="A123" s="56" t="s">
        <v>439</v>
      </c>
      <c r="B123" s="272" t="s">
        <v>866</v>
      </c>
      <c r="C123" s="14" t="s">
        <v>705</v>
      </c>
      <c r="D123" s="37"/>
    </row>
    <row r="124" spans="1:4" ht="12" customHeight="1" thickBot="1">
      <c r="A124" s="53" t="s">
        <v>151</v>
      </c>
      <c r="B124" s="271"/>
      <c r="C124" s="16" t="s">
        <v>152</v>
      </c>
      <c r="D124" s="41">
        <f>SUM(D125:D129)</f>
        <v>2905982</v>
      </c>
    </row>
    <row r="125" spans="1:4" ht="12" customHeight="1">
      <c r="A125" s="56" t="s">
        <v>82</v>
      </c>
      <c r="B125" s="272" t="s">
        <v>349</v>
      </c>
      <c r="C125" s="14" t="s">
        <v>153</v>
      </c>
      <c r="D125" s="37"/>
    </row>
    <row r="126" spans="1:4" ht="12" customHeight="1">
      <c r="A126" s="56" t="s">
        <v>83</v>
      </c>
      <c r="B126" s="272" t="s">
        <v>350</v>
      </c>
      <c r="C126" s="14" t="s">
        <v>154</v>
      </c>
      <c r="D126" s="37">
        <v>2905982</v>
      </c>
    </row>
    <row r="127" spans="1:4" ht="12" customHeight="1">
      <c r="A127" s="56" t="s">
        <v>84</v>
      </c>
      <c r="B127" s="272" t="s">
        <v>351</v>
      </c>
      <c r="C127" s="14" t="s">
        <v>708</v>
      </c>
      <c r="D127" s="37"/>
    </row>
    <row r="128" spans="1:4" ht="12" customHeight="1">
      <c r="A128" s="56" t="s">
        <v>85</v>
      </c>
      <c r="B128" s="272" t="s">
        <v>352</v>
      </c>
      <c r="C128" s="14" t="s">
        <v>235</v>
      </c>
      <c r="D128" s="37"/>
    </row>
    <row r="129" spans="1:9" ht="12" customHeight="1" thickBot="1">
      <c r="A129" s="89"/>
      <c r="B129" s="278" t="s">
        <v>724</v>
      </c>
      <c r="C129" s="40" t="s">
        <v>723</v>
      </c>
      <c r="D129" s="282"/>
    </row>
    <row r="130" spans="1:9" ht="12" customHeight="1" thickBot="1">
      <c r="A130" s="53" t="s">
        <v>86</v>
      </c>
      <c r="B130" s="271" t="s">
        <v>353</v>
      </c>
      <c r="C130" s="16" t="s">
        <v>155</v>
      </c>
      <c r="D130" s="94">
        <f>+D131+D132+D134+D135</f>
        <v>0</v>
      </c>
    </row>
    <row r="131" spans="1:9" ht="12" customHeight="1">
      <c r="A131" s="56" t="s">
        <v>502</v>
      </c>
      <c r="B131" s="272" t="s">
        <v>354</v>
      </c>
      <c r="C131" s="14" t="s">
        <v>709</v>
      </c>
      <c r="D131" s="37"/>
    </row>
    <row r="132" spans="1:9" ht="12" customHeight="1">
      <c r="A132" s="56" t="s">
        <v>503</v>
      </c>
      <c r="B132" s="272" t="s">
        <v>355</v>
      </c>
      <c r="C132" s="14" t="s">
        <v>710</v>
      </c>
      <c r="D132" s="37"/>
    </row>
    <row r="133" spans="1:9" ht="12" customHeight="1">
      <c r="A133" s="56" t="s">
        <v>504</v>
      </c>
      <c r="B133" s="272" t="s">
        <v>356</v>
      </c>
      <c r="C133" s="14" t="s">
        <v>711</v>
      </c>
      <c r="D133" s="37"/>
    </row>
    <row r="134" spans="1:9" ht="12" customHeight="1">
      <c r="A134" s="56" t="s">
        <v>505</v>
      </c>
      <c r="B134" s="272" t="s">
        <v>357</v>
      </c>
      <c r="C134" s="14" t="s">
        <v>712</v>
      </c>
      <c r="D134" s="37"/>
    </row>
    <row r="135" spans="1:9" ht="12" customHeight="1" thickBot="1">
      <c r="A135" s="89" t="s">
        <v>506</v>
      </c>
      <c r="B135" s="272" t="s">
        <v>725</v>
      </c>
      <c r="C135" s="40" t="s">
        <v>713</v>
      </c>
      <c r="D135" s="93"/>
    </row>
    <row r="136" spans="1:9" ht="12" customHeight="1" thickBot="1">
      <c r="A136" s="376" t="s">
        <v>545</v>
      </c>
      <c r="B136" s="377" t="s">
        <v>719</v>
      </c>
      <c r="C136" s="16" t="s">
        <v>714</v>
      </c>
      <c r="D136" s="354"/>
    </row>
    <row r="137" spans="1:9" ht="12" customHeight="1" thickBot="1">
      <c r="A137" s="376" t="s">
        <v>548</v>
      </c>
      <c r="B137" s="377" t="s">
        <v>720</v>
      </c>
      <c r="C137" s="16" t="s">
        <v>715</v>
      </c>
      <c r="D137" s="354"/>
    </row>
    <row r="138" spans="1:9" ht="15" customHeight="1" thickBot="1">
      <c r="A138" s="53" t="s">
        <v>176</v>
      </c>
      <c r="B138" s="271" t="s">
        <v>721</v>
      </c>
      <c r="C138" s="16" t="s">
        <v>717</v>
      </c>
      <c r="D138" s="95">
        <f>+D115+D119+D124+D130</f>
        <v>2905982</v>
      </c>
      <c r="F138" s="96"/>
      <c r="G138" s="97"/>
      <c r="H138" s="97"/>
      <c r="I138" s="97"/>
    </row>
    <row r="139" spans="1:9" s="55" customFormat="1" ht="12.95" customHeight="1" thickBot="1">
      <c r="A139" s="98" t="s">
        <v>177</v>
      </c>
      <c r="B139" s="279"/>
      <c r="C139" s="99" t="s">
        <v>716</v>
      </c>
      <c r="D139" s="95">
        <f>+D114+D138</f>
        <v>108372328</v>
      </c>
    </row>
    <row r="140" spans="1:9" ht="7.5" customHeight="1"/>
    <row r="141" spans="1:9">
      <c r="A141" s="565" t="s">
        <v>159</v>
      </c>
      <c r="B141" s="565"/>
      <c r="C141" s="565"/>
      <c r="D141" s="565"/>
    </row>
    <row r="142" spans="1:9" ht="15" customHeight="1" thickBot="1">
      <c r="A142" s="562" t="s">
        <v>160</v>
      </c>
      <c r="B142" s="562"/>
      <c r="C142" s="562"/>
      <c r="D142" s="45" t="s">
        <v>722</v>
      </c>
    </row>
    <row r="143" spans="1:9" ht="13.5" customHeight="1" thickBot="1">
      <c r="A143" s="53">
        <v>1</v>
      </c>
      <c r="B143" s="271"/>
      <c r="C143" s="90" t="s">
        <v>161</v>
      </c>
      <c r="D143" s="34">
        <f>+D66-D114</f>
        <v>-57526809</v>
      </c>
    </row>
    <row r="144" spans="1:9" ht="27.75" customHeight="1" thickBot="1">
      <c r="A144" s="53" t="s">
        <v>20</v>
      </c>
      <c r="B144" s="271"/>
      <c r="C144" s="90" t="s">
        <v>162</v>
      </c>
      <c r="D144" s="34">
        <f>+D91-D138</f>
        <v>57526809</v>
      </c>
    </row>
    <row r="146" spans="4:4">
      <c r="D146" s="270">
        <f>D139-D92</f>
        <v>0</v>
      </c>
    </row>
    <row r="147" spans="4:4">
      <c r="D147" s="270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 alignWithMargins="0">
    <oddHeader xml:space="preserve">&amp;C&amp;"Times New Roman CE,Félkövér"&amp;12KÖZSÉGI  ÖNKORMÁNYZAT VÁRALJA
 2020. ÉVI KÖLTSÉGVETÉS KÖTELEZŐ FELADATAINAK ÖSSZEVONT MÉRLEGE
&amp;R&amp;"Times New Roman CE,Félkövér dőlt" 1.2. melléklet
</oddHeader>
  </headerFooter>
  <rowBreaks count="2" manualBreakCount="2">
    <brk id="66" max="3" man="1"/>
    <brk id="93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6"/>
  <sheetViews>
    <sheetView view="pageLayout" topLeftCell="A58" zoomScaleNormal="100" zoomScaleSheetLayoutView="130" workbookViewId="0">
      <selection activeCell="G21" sqref="G21"/>
    </sheetView>
  </sheetViews>
  <sheetFormatPr defaultColWidth="9.140625" defaultRowHeight="15.75"/>
  <cols>
    <col min="1" max="2" width="8.140625" style="44" customWidth="1"/>
    <col min="3" max="3" width="65.85546875" style="44" customWidth="1"/>
    <col min="4" max="4" width="16.5703125" style="100" customWidth="1"/>
    <col min="5" max="16384" width="9.140625" style="44"/>
  </cols>
  <sheetData>
    <row r="1" spans="1:4" ht="15.95" customHeight="1">
      <c r="A1" s="563" t="s">
        <v>2</v>
      </c>
      <c r="B1" s="563"/>
      <c r="C1" s="563"/>
      <c r="D1" s="563"/>
    </row>
    <row r="2" spans="1:4" ht="15.95" customHeight="1" thickBot="1">
      <c r="A2" s="562" t="s">
        <v>3</v>
      </c>
      <c r="B2" s="562"/>
      <c r="C2" s="562"/>
      <c r="D2" s="45" t="s">
        <v>722</v>
      </c>
    </row>
    <row r="3" spans="1:4" ht="38.1" customHeight="1" thickBot="1">
      <c r="A3" s="46" t="s">
        <v>4</v>
      </c>
      <c r="B3" s="160" t="s">
        <v>332</v>
      </c>
      <c r="C3" s="47" t="s">
        <v>5</v>
      </c>
      <c r="D3" s="48" t="s">
        <v>886</v>
      </c>
    </row>
    <row r="4" spans="1:4" s="52" customFormat="1" ht="12" customHeight="1" thickBot="1">
      <c r="A4" s="49">
        <v>1</v>
      </c>
      <c r="B4" s="49">
        <v>2</v>
      </c>
      <c r="C4" s="50">
        <v>2</v>
      </c>
      <c r="D4" s="51">
        <v>3</v>
      </c>
    </row>
    <row r="5" spans="1:4" s="55" customFormat="1" ht="12" customHeight="1" thickBot="1">
      <c r="A5" s="53" t="s">
        <v>7</v>
      </c>
      <c r="B5" s="271" t="s">
        <v>358</v>
      </c>
      <c r="C5" s="54" t="s">
        <v>8</v>
      </c>
      <c r="D5" s="34">
        <f>+D6+D7+D8+D9+D10+D11</f>
        <v>38580400</v>
      </c>
    </row>
    <row r="6" spans="1:4" s="55" customFormat="1" ht="12" customHeight="1">
      <c r="A6" s="56" t="s">
        <v>9</v>
      </c>
      <c r="B6" s="272" t="s">
        <v>359</v>
      </c>
      <c r="C6" s="57" t="s">
        <v>10</v>
      </c>
      <c r="D6" s="58"/>
    </row>
    <row r="7" spans="1:4" s="55" customFormat="1" ht="12" customHeight="1">
      <c r="A7" s="59" t="s">
        <v>11</v>
      </c>
      <c r="B7" s="273" t="s">
        <v>360</v>
      </c>
      <c r="C7" s="60" t="s">
        <v>12</v>
      </c>
      <c r="D7" s="61"/>
    </row>
    <row r="8" spans="1:4" s="55" customFormat="1" ht="12" customHeight="1">
      <c r="A8" s="59" t="s">
        <v>13</v>
      </c>
      <c r="B8" s="273" t="s">
        <v>361</v>
      </c>
      <c r="C8" s="60" t="s">
        <v>475</v>
      </c>
      <c r="D8" s="61">
        <v>38580400</v>
      </c>
    </row>
    <row r="9" spans="1:4" s="55" customFormat="1" ht="12" customHeight="1">
      <c r="A9" s="59" t="s">
        <v>15</v>
      </c>
      <c r="B9" s="273" t="s">
        <v>362</v>
      </c>
      <c r="C9" s="60" t="s">
        <v>16</v>
      </c>
      <c r="D9" s="61"/>
    </row>
    <row r="10" spans="1:4" s="55" customFormat="1" ht="12" customHeight="1">
      <c r="A10" s="59" t="s">
        <v>17</v>
      </c>
      <c r="B10" s="273" t="s">
        <v>363</v>
      </c>
      <c r="C10" s="60" t="s">
        <v>476</v>
      </c>
      <c r="D10" s="61"/>
    </row>
    <row r="11" spans="1:4" s="55" customFormat="1" ht="12" customHeight="1" thickBot="1">
      <c r="A11" s="62" t="s">
        <v>19</v>
      </c>
      <c r="B11" s="274" t="s">
        <v>364</v>
      </c>
      <c r="C11" s="63" t="s">
        <v>477</v>
      </c>
      <c r="D11" s="61"/>
    </row>
    <row r="12" spans="1:4" s="55" customFormat="1" ht="12" customHeight="1" thickBot="1">
      <c r="A12" s="53" t="s">
        <v>20</v>
      </c>
      <c r="B12" s="271"/>
      <c r="C12" s="64" t="s">
        <v>21</v>
      </c>
      <c r="D12" s="34">
        <f>+D13+D14+D15+D16+D17</f>
        <v>0</v>
      </c>
    </row>
    <row r="13" spans="1:4" s="55" customFormat="1" ht="12" customHeight="1">
      <c r="A13" s="56" t="s">
        <v>22</v>
      </c>
      <c r="B13" s="272" t="s">
        <v>365</v>
      </c>
      <c r="C13" s="57" t="s">
        <v>23</v>
      </c>
      <c r="D13" s="58"/>
    </row>
    <row r="14" spans="1:4" s="55" customFormat="1" ht="12" customHeight="1">
      <c r="A14" s="59" t="s">
        <v>24</v>
      </c>
      <c r="B14" s="273" t="s">
        <v>366</v>
      </c>
      <c r="C14" s="60" t="s">
        <v>25</v>
      </c>
      <c r="D14" s="61"/>
    </row>
    <row r="15" spans="1:4" s="55" customFormat="1" ht="12" customHeight="1">
      <c r="A15" s="59" t="s">
        <v>26</v>
      </c>
      <c r="B15" s="273" t="s">
        <v>367</v>
      </c>
      <c r="C15" s="60" t="s">
        <v>27</v>
      </c>
      <c r="D15" s="61"/>
    </row>
    <row r="16" spans="1:4" s="55" customFormat="1" ht="12" customHeight="1">
      <c r="A16" s="59" t="s">
        <v>28</v>
      </c>
      <c r="B16" s="273" t="s">
        <v>368</v>
      </c>
      <c r="C16" s="60" t="s">
        <v>29</v>
      </c>
      <c r="D16" s="61"/>
    </row>
    <row r="17" spans="1:4" s="55" customFormat="1" ht="12" customHeight="1">
      <c r="A17" s="59" t="s">
        <v>30</v>
      </c>
      <c r="B17" s="273" t="s">
        <v>369</v>
      </c>
      <c r="C17" s="60" t="s">
        <v>31</v>
      </c>
      <c r="D17" s="61"/>
    </row>
    <row r="18" spans="1:4" s="55" customFormat="1" ht="12" customHeight="1" thickBot="1">
      <c r="A18" s="62" t="s">
        <v>850</v>
      </c>
      <c r="B18" s="273" t="s">
        <v>369</v>
      </c>
      <c r="C18" s="389" t="s">
        <v>851</v>
      </c>
      <c r="D18" s="65"/>
    </row>
    <row r="19" spans="1:4" s="55" customFormat="1" ht="12" customHeight="1" thickBot="1">
      <c r="A19" s="53" t="s">
        <v>32</v>
      </c>
      <c r="B19" s="271" t="s">
        <v>370</v>
      </c>
      <c r="C19" s="54" t="s">
        <v>33</v>
      </c>
      <c r="D19" s="34">
        <f>+D20+D21+D22+D23+D24</f>
        <v>0</v>
      </c>
    </row>
    <row r="20" spans="1:4" s="55" customFormat="1" ht="12" customHeight="1">
      <c r="A20" s="56" t="s">
        <v>34</v>
      </c>
      <c r="B20" s="272" t="s">
        <v>371</v>
      </c>
      <c r="C20" s="57" t="s">
        <v>35</v>
      </c>
      <c r="D20" s="58"/>
    </row>
    <row r="21" spans="1:4" s="55" customFormat="1" ht="12" customHeight="1">
      <c r="A21" s="59" t="s">
        <v>36</v>
      </c>
      <c r="B21" s="273" t="s">
        <v>372</v>
      </c>
      <c r="C21" s="60" t="s">
        <v>37</v>
      </c>
      <c r="D21" s="61"/>
    </row>
    <row r="22" spans="1:4" s="55" customFormat="1" ht="12" customHeight="1">
      <c r="A22" s="59" t="s">
        <v>38</v>
      </c>
      <c r="B22" s="273" t="s">
        <v>373</v>
      </c>
      <c r="C22" s="60" t="s">
        <v>39</v>
      </c>
      <c r="D22" s="61"/>
    </row>
    <row r="23" spans="1:4" s="55" customFormat="1" ht="12" customHeight="1">
      <c r="A23" s="59" t="s">
        <v>40</v>
      </c>
      <c r="B23" s="273" t="s">
        <v>374</v>
      </c>
      <c r="C23" s="60" t="s">
        <v>41</v>
      </c>
      <c r="D23" s="61"/>
    </row>
    <row r="24" spans="1:4" s="55" customFormat="1" ht="12" customHeight="1">
      <c r="A24" s="59" t="s">
        <v>42</v>
      </c>
      <c r="B24" s="273" t="s">
        <v>375</v>
      </c>
      <c r="C24" s="60" t="s">
        <v>43</v>
      </c>
      <c r="D24" s="61"/>
    </row>
    <row r="25" spans="1:4" s="392" customFormat="1" ht="12" customHeight="1" thickBot="1">
      <c r="A25" s="59" t="s">
        <v>852</v>
      </c>
      <c r="B25" s="273" t="s">
        <v>375</v>
      </c>
      <c r="C25" s="390" t="s">
        <v>853</v>
      </c>
      <c r="D25" s="391"/>
    </row>
    <row r="26" spans="1:4" s="55" customFormat="1" ht="12" customHeight="1" thickBot="1">
      <c r="A26" s="53" t="s">
        <v>44</v>
      </c>
      <c r="B26" s="271" t="s">
        <v>376</v>
      </c>
      <c r="C26" s="54" t="s">
        <v>45</v>
      </c>
      <c r="D26" s="41">
        <f>SUM(D27:D33)</f>
        <v>650000</v>
      </c>
    </row>
    <row r="27" spans="1:4" s="55" customFormat="1" ht="12" customHeight="1">
      <c r="A27" s="56" t="s">
        <v>430</v>
      </c>
      <c r="B27" s="272" t="s">
        <v>377</v>
      </c>
      <c r="C27" s="57" t="s">
        <v>481</v>
      </c>
      <c r="D27" s="66"/>
    </row>
    <row r="28" spans="1:4" s="55" customFormat="1" ht="12" customHeight="1">
      <c r="A28" s="56" t="s">
        <v>431</v>
      </c>
      <c r="B28" s="272" t="s">
        <v>522</v>
      </c>
      <c r="C28" s="57" t="s">
        <v>521</v>
      </c>
      <c r="D28" s="66"/>
    </row>
    <row r="29" spans="1:4" s="55" customFormat="1" ht="12" customHeight="1">
      <c r="A29" s="56" t="s">
        <v>432</v>
      </c>
      <c r="B29" s="273" t="s">
        <v>478</v>
      </c>
      <c r="C29" s="60" t="s">
        <v>482</v>
      </c>
      <c r="D29" s="66">
        <v>650000</v>
      </c>
    </row>
    <row r="30" spans="1:4" s="55" customFormat="1" ht="12" customHeight="1">
      <c r="A30" s="56" t="s">
        <v>433</v>
      </c>
      <c r="B30" s="273" t="s">
        <v>479</v>
      </c>
      <c r="C30" s="60" t="s">
        <v>483</v>
      </c>
      <c r="D30" s="61"/>
    </row>
    <row r="31" spans="1:4" s="55" customFormat="1" ht="12" customHeight="1">
      <c r="A31" s="56" t="s">
        <v>434</v>
      </c>
      <c r="B31" s="273" t="s">
        <v>378</v>
      </c>
      <c r="C31" s="60" t="s">
        <v>484</v>
      </c>
      <c r="D31" s="61"/>
    </row>
    <row r="32" spans="1:4" s="55" customFormat="1" ht="12" customHeight="1">
      <c r="A32" s="56" t="s">
        <v>435</v>
      </c>
      <c r="B32" s="274" t="s">
        <v>379</v>
      </c>
      <c r="C32" s="63" t="s">
        <v>485</v>
      </c>
      <c r="D32" s="61"/>
    </row>
    <row r="33" spans="1:4" s="55" customFormat="1" ht="12" customHeight="1" thickBot="1">
      <c r="A33" s="56" t="s">
        <v>523</v>
      </c>
      <c r="B33" s="274" t="s">
        <v>380</v>
      </c>
      <c r="C33" s="63" t="s">
        <v>480</v>
      </c>
      <c r="D33" s="65"/>
    </row>
    <row r="34" spans="1:4" s="55" customFormat="1" ht="12" customHeight="1" thickBot="1">
      <c r="A34" s="53" t="s">
        <v>46</v>
      </c>
      <c r="B34" s="271" t="s">
        <v>381</v>
      </c>
      <c r="C34" s="54" t="s">
        <v>47</v>
      </c>
      <c r="D34" s="34">
        <f>SUM(D35:D45)</f>
        <v>0</v>
      </c>
    </row>
    <row r="35" spans="1:4" s="55" customFormat="1" ht="12" customHeight="1">
      <c r="A35" s="56" t="s">
        <v>48</v>
      </c>
      <c r="B35" s="272" t="s">
        <v>382</v>
      </c>
      <c r="C35" s="57" t="s">
        <v>49</v>
      </c>
      <c r="D35" s="58">
        <v>0</v>
      </c>
    </row>
    <row r="36" spans="1:4" s="55" customFormat="1" ht="12" customHeight="1">
      <c r="A36" s="59" t="s">
        <v>50</v>
      </c>
      <c r="B36" s="273" t="s">
        <v>383</v>
      </c>
      <c r="C36" s="60" t="s">
        <v>51</v>
      </c>
      <c r="D36" s="61">
        <v>0</v>
      </c>
    </row>
    <row r="37" spans="1:4" s="55" customFormat="1" ht="12" customHeight="1">
      <c r="A37" s="59" t="s">
        <v>52</v>
      </c>
      <c r="B37" s="273" t="s">
        <v>384</v>
      </c>
      <c r="C37" s="60" t="s">
        <v>53</v>
      </c>
      <c r="D37" s="61">
        <v>0</v>
      </c>
    </row>
    <row r="38" spans="1:4" s="55" customFormat="1" ht="12" customHeight="1">
      <c r="A38" s="59" t="s">
        <v>54</v>
      </c>
      <c r="B38" s="273" t="s">
        <v>385</v>
      </c>
      <c r="C38" s="60" t="s">
        <v>55</v>
      </c>
      <c r="D38" s="61"/>
    </row>
    <row r="39" spans="1:4" s="55" customFormat="1" ht="12" customHeight="1">
      <c r="A39" s="59" t="s">
        <v>56</v>
      </c>
      <c r="B39" s="273" t="s">
        <v>386</v>
      </c>
      <c r="C39" s="60" t="s">
        <v>57</v>
      </c>
      <c r="D39" s="61"/>
    </row>
    <row r="40" spans="1:4" s="55" customFormat="1" ht="12" customHeight="1">
      <c r="A40" s="59" t="s">
        <v>58</v>
      </c>
      <c r="B40" s="273" t="s">
        <v>387</v>
      </c>
      <c r="C40" s="60" t="s">
        <v>59</v>
      </c>
      <c r="D40" s="61"/>
    </row>
    <row r="41" spans="1:4" s="55" customFormat="1" ht="12" customHeight="1">
      <c r="A41" s="59" t="s">
        <v>60</v>
      </c>
      <c r="B41" s="273" t="s">
        <v>388</v>
      </c>
      <c r="C41" s="60" t="s">
        <v>61</v>
      </c>
      <c r="D41" s="61"/>
    </row>
    <row r="42" spans="1:4" s="55" customFormat="1" ht="12" customHeight="1">
      <c r="A42" s="59" t="s">
        <v>62</v>
      </c>
      <c r="B42" s="273" t="s">
        <v>389</v>
      </c>
      <c r="C42" s="60" t="s">
        <v>63</v>
      </c>
      <c r="D42" s="61"/>
    </row>
    <row r="43" spans="1:4" s="55" customFormat="1" ht="12" customHeight="1">
      <c r="A43" s="59" t="s">
        <v>64</v>
      </c>
      <c r="B43" s="273" t="s">
        <v>390</v>
      </c>
      <c r="C43" s="60" t="s">
        <v>65</v>
      </c>
      <c r="D43" s="67"/>
    </row>
    <row r="44" spans="1:4" s="55" customFormat="1" ht="12" customHeight="1">
      <c r="A44" s="62" t="s">
        <v>66</v>
      </c>
      <c r="B44" s="273" t="s">
        <v>391</v>
      </c>
      <c r="C44" s="393" t="s">
        <v>854</v>
      </c>
      <c r="D44" s="68"/>
    </row>
    <row r="45" spans="1:4" s="55" customFormat="1" ht="12" customHeight="1" thickBot="1">
      <c r="A45" s="62" t="s">
        <v>855</v>
      </c>
      <c r="B45" s="273" t="s">
        <v>856</v>
      </c>
      <c r="C45" s="63" t="s">
        <v>67</v>
      </c>
      <c r="D45" s="68"/>
    </row>
    <row r="46" spans="1:4" s="55" customFormat="1" ht="12" customHeight="1" thickBot="1">
      <c r="A46" s="53" t="s">
        <v>68</v>
      </c>
      <c r="B46" s="271" t="s">
        <v>392</v>
      </c>
      <c r="C46" s="54" t="s">
        <v>69</v>
      </c>
      <c r="D46" s="34">
        <f>SUM(D47:D51)</f>
        <v>0</v>
      </c>
    </row>
    <row r="47" spans="1:4" s="55" customFormat="1" ht="12" customHeight="1">
      <c r="A47" s="56" t="s">
        <v>70</v>
      </c>
      <c r="B47" s="272" t="s">
        <v>393</v>
      </c>
      <c r="C47" s="57" t="s">
        <v>71</v>
      </c>
      <c r="D47" s="69"/>
    </row>
    <row r="48" spans="1:4" s="55" customFormat="1" ht="12" customHeight="1">
      <c r="A48" s="59" t="s">
        <v>72</v>
      </c>
      <c r="B48" s="273" t="s">
        <v>394</v>
      </c>
      <c r="C48" s="60" t="s">
        <v>73</v>
      </c>
      <c r="D48" s="67"/>
    </row>
    <row r="49" spans="1:4" s="55" customFormat="1" ht="12" customHeight="1">
      <c r="A49" s="59" t="s">
        <v>74</v>
      </c>
      <c r="B49" s="273" t="s">
        <v>395</v>
      </c>
      <c r="C49" s="60" t="s">
        <v>75</v>
      </c>
      <c r="D49" s="67"/>
    </row>
    <row r="50" spans="1:4" s="55" customFormat="1" ht="12" customHeight="1">
      <c r="A50" s="59" t="s">
        <v>76</v>
      </c>
      <c r="B50" s="273" t="s">
        <v>396</v>
      </c>
      <c r="C50" s="60" t="s">
        <v>77</v>
      </c>
      <c r="D50" s="67"/>
    </row>
    <row r="51" spans="1:4" s="55" customFormat="1" ht="12" customHeight="1" thickBot="1">
      <c r="A51" s="62" t="s">
        <v>78</v>
      </c>
      <c r="B51" s="273" t="s">
        <v>397</v>
      </c>
      <c r="C51" s="63" t="s">
        <v>79</v>
      </c>
      <c r="D51" s="68"/>
    </row>
    <row r="52" spans="1:4" s="55" customFormat="1" ht="12" customHeight="1" thickBot="1">
      <c r="A52" s="53" t="s">
        <v>80</v>
      </c>
      <c r="B52" s="271" t="s">
        <v>398</v>
      </c>
      <c r="C52" s="54" t="s">
        <v>81</v>
      </c>
      <c r="D52" s="34">
        <f>SUM(D53:D53)</f>
        <v>0</v>
      </c>
    </row>
    <row r="53" spans="1:4" s="55" customFormat="1" ht="12" customHeight="1">
      <c r="A53" s="56" t="s">
        <v>490</v>
      </c>
      <c r="B53" s="272" t="s">
        <v>399</v>
      </c>
      <c r="C53" s="57" t="s">
        <v>487</v>
      </c>
      <c r="D53" s="58"/>
    </row>
    <row r="54" spans="1:4" s="55" customFormat="1" ht="12" customHeight="1">
      <c r="A54" s="56" t="s">
        <v>491</v>
      </c>
      <c r="B54" s="273" t="s">
        <v>400</v>
      </c>
      <c r="C54" s="60" t="s">
        <v>488</v>
      </c>
      <c r="D54" s="58"/>
    </row>
    <row r="55" spans="1:4" s="55" customFormat="1" ht="13.5" customHeight="1">
      <c r="A55" s="56" t="s">
        <v>492</v>
      </c>
      <c r="B55" s="273" t="s">
        <v>401</v>
      </c>
      <c r="C55" s="60" t="s">
        <v>516</v>
      </c>
      <c r="D55" s="58"/>
    </row>
    <row r="56" spans="1:4" s="55" customFormat="1" ht="12" customHeight="1">
      <c r="A56" s="62" t="s">
        <v>493</v>
      </c>
      <c r="B56" s="274" t="s">
        <v>489</v>
      </c>
      <c r="C56" s="63" t="s">
        <v>495</v>
      </c>
      <c r="D56" s="65"/>
    </row>
    <row r="57" spans="1:4" s="55" customFormat="1" ht="12" customHeight="1">
      <c r="A57" s="62" t="s">
        <v>494</v>
      </c>
      <c r="B57" s="274" t="s">
        <v>486</v>
      </c>
      <c r="C57" s="63" t="s">
        <v>496</v>
      </c>
      <c r="D57" s="65"/>
    </row>
    <row r="58" spans="1:4" s="55" customFormat="1" ht="12" customHeight="1" thickBot="1">
      <c r="A58" s="62" t="s">
        <v>857</v>
      </c>
      <c r="B58" s="274" t="s">
        <v>486</v>
      </c>
      <c r="C58" s="389" t="s">
        <v>858</v>
      </c>
      <c r="D58" s="65"/>
    </row>
    <row r="59" spans="1:4" s="55" customFormat="1" ht="12" customHeight="1" thickBot="1">
      <c r="A59" s="53" t="s">
        <v>86</v>
      </c>
      <c r="B59" s="271" t="s">
        <v>402</v>
      </c>
      <c r="C59" s="64" t="s">
        <v>87</v>
      </c>
      <c r="D59" s="34">
        <f>SUM(D60:D60)</f>
        <v>0</v>
      </c>
    </row>
    <row r="60" spans="1:4" s="55" customFormat="1" ht="12" customHeight="1">
      <c r="A60" s="56" t="s">
        <v>502</v>
      </c>
      <c r="B60" s="272" t="s">
        <v>403</v>
      </c>
      <c r="C60" s="57" t="s">
        <v>497</v>
      </c>
      <c r="D60" s="67"/>
    </row>
    <row r="61" spans="1:4" s="55" customFormat="1" ht="12" customHeight="1">
      <c r="A61" s="56" t="s">
        <v>503</v>
      </c>
      <c r="B61" s="272" t="s">
        <v>404</v>
      </c>
      <c r="C61" s="60" t="s">
        <v>498</v>
      </c>
      <c r="D61" s="67"/>
    </row>
    <row r="62" spans="1:4" s="55" customFormat="1" ht="11.25" customHeight="1">
      <c r="A62" s="56" t="s">
        <v>504</v>
      </c>
      <c r="B62" s="272" t="s">
        <v>405</v>
      </c>
      <c r="C62" s="60" t="s">
        <v>517</v>
      </c>
      <c r="D62" s="67"/>
    </row>
    <row r="63" spans="1:4" s="55" customFormat="1" ht="12" customHeight="1">
      <c r="A63" s="56" t="s">
        <v>505</v>
      </c>
      <c r="B63" s="278" t="s">
        <v>500</v>
      </c>
      <c r="C63" s="63" t="s">
        <v>499</v>
      </c>
      <c r="D63" s="67"/>
    </row>
    <row r="64" spans="1:4" s="55" customFormat="1" ht="12" customHeight="1">
      <c r="A64" s="56" t="s">
        <v>506</v>
      </c>
      <c r="B64" s="274" t="s">
        <v>507</v>
      </c>
      <c r="C64" s="63" t="s">
        <v>501</v>
      </c>
      <c r="D64" s="67"/>
    </row>
    <row r="65" spans="1:4" s="55" customFormat="1" ht="12" customHeight="1" thickBot="1">
      <c r="A65" s="56" t="s">
        <v>859</v>
      </c>
      <c r="B65" s="274" t="s">
        <v>507</v>
      </c>
      <c r="C65" s="389" t="s">
        <v>860</v>
      </c>
      <c r="D65" s="67"/>
    </row>
    <row r="66" spans="1:4" s="55" customFormat="1" ht="12" customHeight="1" thickBot="1">
      <c r="A66" s="53" t="s">
        <v>88</v>
      </c>
      <c r="B66" s="271"/>
      <c r="C66" s="54" t="s">
        <v>89</v>
      </c>
      <c r="D66" s="41">
        <f>+D5+D12+D19+D26+D34+D46+D52+D59</f>
        <v>39230400</v>
      </c>
    </row>
    <row r="67" spans="1:4" s="55" customFormat="1" ht="12" customHeight="1" thickBot="1">
      <c r="A67" s="70" t="s">
        <v>90</v>
      </c>
      <c r="B67" s="271" t="s">
        <v>407</v>
      </c>
      <c r="C67" s="64" t="s">
        <v>91</v>
      </c>
      <c r="D67" s="34">
        <f>SUM(D68:D70)</f>
        <v>0</v>
      </c>
    </row>
    <row r="68" spans="1:4" s="55" customFormat="1" ht="12" customHeight="1">
      <c r="A68" s="56" t="s">
        <v>92</v>
      </c>
      <c r="B68" s="272" t="s">
        <v>408</v>
      </c>
      <c r="C68" s="57" t="s">
        <v>93</v>
      </c>
      <c r="D68" s="67"/>
    </row>
    <row r="69" spans="1:4" s="55" customFormat="1" ht="12" customHeight="1">
      <c r="A69" s="59" t="s">
        <v>94</v>
      </c>
      <c r="B69" s="272" t="s">
        <v>409</v>
      </c>
      <c r="C69" s="60" t="s">
        <v>95</v>
      </c>
      <c r="D69" s="67"/>
    </row>
    <row r="70" spans="1:4" s="55" customFormat="1" ht="12" customHeight="1" thickBot="1">
      <c r="A70" s="62" t="s">
        <v>96</v>
      </c>
      <c r="B70" s="272" t="s">
        <v>410</v>
      </c>
      <c r="C70" s="71" t="s">
        <v>97</v>
      </c>
      <c r="D70" s="67"/>
    </row>
    <row r="71" spans="1:4" s="55" customFormat="1" ht="12" customHeight="1" thickBot="1">
      <c r="A71" s="70" t="s">
        <v>98</v>
      </c>
      <c r="B71" s="271" t="s">
        <v>411</v>
      </c>
      <c r="C71" s="64" t="s">
        <v>99</v>
      </c>
      <c r="D71" s="34">
        <f>SUM(D72:D75)</f>
        <v>0</v>
      </c>
    </row>
    <row r="72" spans="1:4" s="55" customFormat="1" ht="12" customHeight="1">
      <c r="A72" s="56" t="s">
        <v>100</v>
      </c>
      <c r="B72" s="272" t="s">
        <v>412</v>
      </c>
      <c r="C72" s="57" t="s">
        <v>101</v>
      </c>
      <c r="D72" s="67"/>
    </row>
    <row r="73" spans="1:4" s="55" customFormat="1" ht="12" customHeight="1">
      <c r="A73" s="59" t="s">
        <v>102</v>
      </c>
      <c r="B73" s="272" t="s">
        <v>413</v>
      </c>
      <c r="C73" s="60" t="s">
        <v>103</v>
      </c>
      <c r="D73" s="67"/>
    </row>
    <row r="74" spans="1:4" s="55" customFormat="1" ht="12" customHeight="1">
      <c r="A74" s="59" t="s">
        <v>104</v>
      </c>
      <c r="B74" s="272" t="s">
        <v>414</v>
      </c>
      <c r="C74" s="60" t="s">
        <v>105</v>
      </c>
      <c r="D74" s="67"/>
    </row>
    <row r="75" spans="1:4" s="55" customFormat="1" ht="12" customHeight="1" thickBot="1">
      <c r="A75" s="62" t="s">
        <v>106</v>
      </c>
      <c r="B75" s="272" t="s">
        <v>415</v>
      </c>
      <c r="C75" s="63" t="s">
        <v>107</v>
      </c>
      <c r="D75" s="67"/>
    </row>
    <row r="76" spans="1:4" s="55" customFormat="1" ht="12" customHeight="1" thickBot="1">
      <c r="A76" s="70" t="s">
        <v>108</v>
      </c>
      <c r="B76" s="271" t="s">
        <v>416</v>
      </c>
      <c r="C76" s="64" t="s">
        <v>109</v>
      </c>
      <c r="D76" s="34">
        <f>SUM(D77:D78)</f>
        <v>0</v>
      </c>
    </row>
    <row r="77" spans="1:4" s="55" customFormat="1" ht="12" customHeight="1">
      <c r="A77" s="56" t="s">
        <v>110</v>
      </c>
      <c r="B77" s="272" t="s">
        <v>417</v>
      </c>
      <c r="C77" s="57" t="s">
        <v>111</v>
      </c>
      <c r="D77" s="67"/>
    </row>
    <row r="78" spans="1:4" s="55" customFormat="1" ht="12" customHeight="1" thickBot="1">
      <c r="A78" s="62" t="s">
        <v>112</v>
      </c>
      <c r="B78" s="272" t="s">
        <v>418</v>
      </c>
      <c r="C78" s="63" t="s">
        <v>113</v>
      </c>
      <c r="D78" s="67"/>
    </row>
    <row r="79" spans="1:4" s="55" customFormat="1" ht="12" customHeight="1" thickBot="1">
      <c r="A79" s="70" t="s">
        <v>114</v>
      </c>
      <c r="B79" s="271"/>
      <c r="C79" s="64" t="s">
        <v>870</v>
      </c>
      <c r="D79" s="34">
        <f>SUM(D80:D83)</f>
        <v>0</v>
      </c>
    </row>
    <row r="80" spans="1:4" s="55" customFormat="1" ht="12" customHeight="1">
      <c r="A80" s="56" t="s">
        <v>509</v>
      </c>
      <c r="B80" s="272" t="s">
        <v>419</v>
      </c>
      <c r="C80" s="57" t="s">
        <v>116</v>
      </c>
      <c r="D80" s="67"/>
    </row>
    <row r="81" spans="1:4" s="55" customFormat="1" ht="12" customHeight="1">
      <c r="A81" s="59" t="s">
        <v>510</v>
      </c>
      <c r="B81" s="273" t="s">
        <v>420</v>
      </c>
      <c r="C81" s="60" t="s">
        <v>117</v>
      </c>
      <c r="D81" s="67"/>
    </row>
    <row r="82" spans="1:4" s="55" customFormat="1" ht="12" customHeight="1">
      <c r="A82" s="62" t="s">
        <v>511</v>
      </c>
      <c r="B82" s="274" t="s">
        <v>508</v>
      </c>
      <c r="C82" s="63" t="s">
        <v>692</v>
      </c>
      <c r="D82" s="67"/>
    </row>
    <row r="83" spans="1:4" s="55" customFormat="1" ht="12" customHeight="1" thickBot="1">
      <c r="A83" s="62" t="s">
        <v>868</v>
      </c>
      <c r="B83" s="274" t="s">
        <v>869</v>
      </c>
      <c r="C83" s="63" t="s">
        <v>867</v>
      </c>
      <c r="D83" s="67"/>
    </row>
    <row r="84" spans="1:4" s="55" customFormat="1" ht="12" customHeight="1" thickBot="1">
      <c r="A84" s="70" t="s">
        <v>118</v>
      </c>
      <c r="B84" s="271" t="s">
        <v>421</v>
      </c>
      <c r="C84" s="64" t="s">
        <v>119</v>
      </c>
      <c r="D84" s="34">
        <f>SUM(D85:D88)</f>
        <v>0</v>
      </c>
    </row>
    <row r="85" spans="1:4" s="55" customFormat="1" ht="12" customHeight="1">
      <c r="A85" s="72" t="s">
        <v>512</v>
      </c>
      <c r="B85" s="272" t="s">
        <v>422</v>
      </c>
      <c r="C85" s="57" t="s">
        <v>693</v>
      </c>
      <c r="D85" s="67"/>
    </row>
    <row r="86" spans="1:4" s="55" customFormat="1" ht="12" customHeight="1">
      <c r="A86" s="73" t="s">
        <v>513</v>
      </c>
      <c r="B86" s="272" t="s">
        <v>423</v>
      </c>
      <c r="C86" s="60" t="s">
        <v>694</v>
      </c>
      <c r="D86" s="67"/>
    </row>
    <row r="87" spans="1:4" s="55" customFormat="1" ht="12" customHeight="1">
      <c r="A87" s="73" t="s">
        <v>514</v>
      </c>
      <c r="B87" s="272" t="s">
        <v>424</v>
      </c>
      <c r="C87" s="60" t="s">
        <v>695</v>
      </c>
      <c r="D87" s="67"/>
    </row>
    <row r="88" spans="1:4" s="55" customFormat="1" ht="13.5" thickBot="1">
      <c r="A88" s="74" t="s">
        <v>515</v>
      </c>
      <c r="B88" s="272" t="s">
        <v>425</v>
      </c>
      <c r="C88" s="63" t="s">
        <v>696</v>
      </c>
      <c r="D88" s="67"/>
    </row>
    <row r="89" spans="1:4" s="55" customFormat="1" ht="13.5" customHeight="1" thickBot="1">
      <c r="A89" s="70" t="s">
        <v>122</v>
      </c>
      <c r="B89" s="271" t="s">
        <v>426</v>
      </c>
      <c r="C89" s="64" t="s">
        <v>123</v>
      </c>
      <c r="D89" s="75"/>
    </row>
    <row r="90" spans="1:4" s="55" customFormat="1" ht="13.5" customHeight="1" thickBot="1">
      <c r="A90" s="378" t="s">
        <v>187</v>
      </c>
      <c r="B90" s="271"/>
      <c r="C90" s="64" t="s">
        <v>718</v>
      </c>
      <c r="D90" s="75"/>
    </row>
    <row r="91" spans="1:4" s="55" customFormat="1" ht="15.75" customHeight="1" thickBot="1">
      <c r="A91" s="378" t="s">
        <v>190</v>
      </c>
      <c r="B91" s="271" t="s">
        <v>406</v>
      </c>
      <c r="C91" s="76" t="s">
        <v>125</v>
      </c>
      <c r="D91" s="41">
        <f>+D67+D71+D76+D79+D84+D89</f>
        <v>0</v>
      </c>
    </row>
    <row r="92" spans="1:4" s="55" customFormat="1" ht="16.5" customHeight="1" thickBot="1">
      <c r="A92" s="378" t="s">
        <v>193</v>
      </c>
      <c r="B92" s="275"/>
      <c r="C92" s="77" t="s">
        <v>127</v>
      </c>
      <c r="D92" s="41">
        <f>+D66+D91</f>
        <v>39230400</v>
      </c>
    </row>
    <row r="93" spans="1:4" s="55" customFormat="1">
      <c r="A93" s="101"/>
      <c r="B93" s="78"/>
      <c r="C93" s="102"/>
      <c r="D93" s="103"/>
    </row>
    <row r="94" spans="1:4" ht="16.5" customHeight="1">
      <c r="A94" s="563" t="s">
        <v>128</v>
      </c>
      <c r="B94" s="563"/>
      <c r="C94" s="563"/>
      <c r="D94" s="563"/>
    </row>
    <row r="95" spans="1:4" ht="16.5" customHeight="1" thickBot="1">
      <c r="A95" s="564" t="s">
        <v>129</v>
      </c>
      <c r="B95" s="564"/>
      <c r="C95" s="564"/>
      <c r="D95" s="45" t="s">
        <v>722</v>
      </c>
    </row>
    <row r="96" spans="1:4" ht="38.1" customHeight="1" thickBot="1">
      <c r="A96" s="46" t="s">
        <v>4</v>
      </c>
      <c r="B96" s="160" t="s">
        <v>332</v>
      </c>
      <c r="C96" s="47" t="s">
        <v>130</v>
      </c>
      <c r="D96" s="48" t="s">
        <v>886</v>
      </c>
    </row>
    <row r="97" spans="1:4" s="52" customFormat="1" ht="12" customHeight="1" thickBot="1">
      <c r="A97" s="33">
        <v>1</v>
      </c>
      <c r="B97" s="33">
        <v>2</v>
      </c>
      <c r="C97" s="79">
        <v>2</v>
      </c>
      <c r="D97" s="80">
        <v>3</v>
      </c>
    </row>
    <row r="98" spans="1:4" ht="12" customHeight="1" thickBot="1">
      <c r="A98" s="81" t="s">
        <v>7</v>
      </c>
      <c r="B98" s="276"/>
      <c r="C98" s="82" t="s">
        <v>131</v>
      </c>
      <c r="D98" s="83">
        <f>SUM(D99:D103)</f>
        <v>39230400</v>
      </c>
    </row>
    <row r="99" spans="1:4" ht="12" customHeight="1">
      <c r="A99" s="84" t="s">
        <v>9</v>
      </c>
      <c r="B99" s="277" t="s">
        <v>333</v>
      </c>
      <c r="C99" s="85" t="s">
        <v>132</v>
      </c>
      <c r="D99" s="86"/>
    </row>
    <row r="100" spans="1:4" ht="12" customHeight="1">
      <c r="A100" s="59" t="s">
        <v>11</v>
      </c>
      <c r="B100" s="273" t="s">
        <v>334</v>
      </c>
      <c r="C100" s="12" t="s">
        <v>133</v>
      </c>
      <c r="D100" s="61"/>
    </row>
    <row r="101" spans="1:4" ht="12" customHeight="1">
      <c r="A101" s="59" t="s">
        <v>13</v>
      </c>
      <c r="B101" s="273" t="s">
        <v>335</v>
      </c>
      <c r="C101" s="12" t="s">
        <v>134</v>
      </c>
      <c r="D101" s="65"/>
    </row>
    <row r="102" spans="1:4" ht="12" customHeight="1">
      <c r="A102" s="59" t="s">
        <v>15</v>
      </c>
      <c r="B102" s="273" t="s">
        <v>336</v>
      </c>
      <c r="C102" s="87" t="s">
        <v>135</v>
      </c>
      <c r="D102" s="65"/>
    </row>
    <row r="103" spans="1:4" ht="12" customHeight="1" thickBot="1">
      <c r="A103" s="59" t="s">
        <v>136</v>
      </c>
      <c r="B103" s="280" t="s">
        <v>337</v>
      </c>
      <c r="C103" s="88" t="s">
        <v>137</v>
      </c>
      <c r="D103" s="65">
        <v>39230400</v>
      </c>
    </row>
    <row r="104" spans="1:4" ht="12" customHeight="1" thickBot="1">
      <c r="A104" s="53" t="s">
        <v>20</v>
      </c>
      <c r="B104" s="271" t="s">
        <v>341</v>
      </c>
      <c r="C104" s="16" t="s">
        <v>697</v>
      </c>
      <c r="D104" s="34">
        <f>+D105+D107+D106</f>
        <v>0</v>
      </c>
    </row>
    <row r="105" spans="1:4" ht="12" customHeight="1">
      <c r="A105" s="56" t="s">
        <v>427</v>
      </c>
      <c r="B105" s="272" t="s">
        <v>341</v>
      </c>
      <c r="C105" s="14" t="s">
        <v>143</v>
      </c>
      <c r="D105" s="58"/>
    </row>
    <row r="106" spans="1:4" ht="12" customHeight="1">
      <c r="A106" s="56" t="s">
        <v>428</v>
      </c>
      <c r="B106" s="278" t="s">
        <v>341</v>
      </c>
      <c r="C106" s="305" t="s">
        <v>519</v>
      </c>
      <c r="D106" s="265"/>
    </row>
    <row r="107" spans="1:4" ht="12" customHeight="1" thickBot="1">
      <c r="A107" s="56" t="s">
        <v>429</v>
      </c>
      <c r="B107" s="274" t="s">
        <v>341</v>
      </c>
      <c r="C107" s="91" t="s">
        <v>518</v>
      </c>
      <c r="D107" s="65"/>
    </row>
    <row r="108" spans="1:4" ht="12" customHeight="1" thickBot="1">
      <c r="A108" s="53" t="s">
        <v>32</v>
      </c>
      <c r="B108" s="271"/>
      <c r="C108" s="90" t="s">
        <v>700</v>
      </c>
      <c r="D108" s="34">
        <f>+D109+D111+D113</f>
        <v>0</v>
      </c>
    </row>
    <row r="109" spans="1:4" ht="12" customHeight="1">
      <c r="A109" s="56" t="s">
        <v>687</v>
      </c>
      <c r="B109" s="272" t="s">
        <v>338</v>
      </c>
      <c r="C109" s="12" t="s">
        <v>138</v>
      </c>
      <c r="D109" s="58"/>
    </row>
    <row r="110" spans="1:4" ht="12" customHeight="1">
      <c r="A110" s="56" t="s">
        <v>688</v>
      </c>
      <c r="B110" s="281" t="s">
        <v>338</v>
      </c>
      <c r="C110" s="91" t="s">
        <v>139</v>
      </c>
      <c r="D110" s="58"/>
    </row>
    <row r="111" spans="1:4" ht="12" customHeight="1">
      <c r="A111" s="56" t="s">
        <v>689</v>
      </c>
      <c r="B111" s="281" t="s">
        <v>339</v>
      </c>
      <c r="C111" s="91" t="s">
        <v>140</v>
      </c>
      <c r="D111" s="61"/>
    </row>
    <row r="112" spans="1:4" ht="12" customHeight="1">
      <c r="A112" s="56" t="s">
        <v>698</v>
      </c>
      <c r="B112" s="281" t="s">
        <v>339</v>
      </c>
      <c r="C112" s="91" t="s">
        <v>141</v>
      </c>
      <c r="D112" s="37"/>
    </row>
    <row r="113" spans="1:4" ht="12" customHeight="1" thickBot="1">
      <c r="A113" s="56" t="s">
        <v>699</v>
      </c>
      <c r="B113" s="278" t="s">
        <v>340</v>
      </c>
      <c r="C113" s="92" t="s">
        <v>142</v>
      </c>
      <c r="D113" s="37"/>
    </row>
    <row r="114" spans="1:4" ht="12" customHeight="1" thickBot="1">
      <c r="A114" s="53" t="s">
        <v>144</v>
      </c>
      <c r="B114" s="271"/>
      <c r="C114" s="16" t="s">
        <v>145</v>
      </c>
      <c r="D114" s="34">
        <f>+D98+D108+D104</f>
        <v>39230400</v>
      </c>
    </row>
    <row r="115" spans="1:4" ht="12" customHeight="1" thickBot="1">
      <c r="A115" s="53" t="s">
        <v>46</v>
      </c>
      <c r="B115" s="271"/>
      <c r="C115" s="16" t="s">
        <v>146</v>
      </c>
      <c r="D115" s="34">
        <f>+D116+D117+D118</f>
        <v>0</v>
      </c>
    </row>
    <row r="116" spans="1:4" ht="12" customHeight="1">
      <c r="A116" s="56" t="s">
        <v>48</v>
      </c>
      <c r="B116" s="272" t="s">
        <v>342</v>
      </c>
      <c r="C116" s="14" t="s">
        <v>147</v>
      </c>
      <c r="D116" s="37"/>
    </row>
    <row r="117" spans="1:4" ht="12" customHeight="1">
      <c r="A117" s="56" t="s">
        <v>50</v>
      </c>
      <c r="B117" s="272" t="s">
        <v>343</v>
      </c>
      <c r="C117" s="14" t="s">
        <v>148</v>
      </c>
      <c r="D117" s="37"/>
    </row>
    <row r="118" spans="1:4" ht="12" customHeight="1" thickBot="1">
      <c r="A118" s="89" t="s">
        <v>52</v>
      </c>
      <c r="B118" s="278" t="s">
        <v>344</v>
      </c>
      <c r="C118" s="40" t="s">
        <v>149</v>
      </c>
      <c r="D118" s="37"/>
    </row>
    <row r="119" spans="1:4" ht="12" customHeight="1" thickBot="1">
      <c r="A119" s="53" t="s">
        <v>68</v>
      </c>
      <c r="B119" s="271" t="s">
        <v>345</v>
      </c>
      <c r="C119" s="16" t="s">
        <v>150</v>
      </c>
      <c r="D119" s="34">
        <f>SUM(D120:D123)</f>
        <v>0</v>
      </c>
    </row>
    <row r="120" spans="1:4" ht="12" customHeight="1">
      <c r="A120" s="56" t="s">
        <v>436</v>
      </c>
      <c r="B120" s="272" t="s">
        <v>346</v>
      </c>
      <c r="C120" s="14" t="s">
        <v>701</v>
      </c>
      <c r="D120" s="37"/>
    </row>
    <row r="121" spans="1:4" ht="12" customHeight="1">
      <c r="A121" s="56" t="s">
        <v>437</v>
      </c>
      <c r="B121" s="272" t="s">
        <v>347</v>
      </c>
      <c r="C121" s="14" t="s">
        <v>702</v>
      </c>
      <c r="D121" s="37"/>
    </row>
    <row r="122" spans="1:4" ht="12" customHeight="1">
      <c r="A122" s="56" t="s">
        <v>438</v>
      </c>
      <c r="B122" s="272" t="s">
        <v>348</v>
      </c>
      <c r="C122" s="14" t="s">
        <v>703</v>
      </c>
      <c r="D122" s="37"/>
    </row>
    <row r="123" spans="1:4" ht="12" customHeight="1" thickBot="1">
      <c r="A123" s="56" t="s">
        <v>439</v>
      </c>
      <c r="B123" s="272" t="s">
        <v>866</v>
      </c>
      <c r="C123" s="14" t="s">
        <v>705</v>
      </c>
      <c r="D123" s="37"/>
    </row>
    <row r="124" spans="1:4" ht="12" customHeight="1" thickBot="1">
      <c r="A124" s="53" t="s">
        <v>151</v>
      </c>
      <c r="B124" s="271"/>
      <c r="C124" s="16" t="s">
        <v>152</v>
      </c>
      <c r="D124" s="41">
        <f>SUM(D125:D129)</f>
        <v>0</v>
      </c>
    </row>
    <row r="125" spans="1:4" ht="12" customHeight="1">
      <c r="A125" s="56" t="s">
        <v>82</v>
      </c>
      <c r="B125" s="272" t="s">
        <v>349</v>
      </c>
      <c r="C125" s="14" t="s">
        <v>153</v>
      </c>
      <c r="D125" s="37"/>
    </row>
    <row r="126" spans="1:4" ht="12" customHeight="1">
      <c r="A126" s="56" t="s">
        <v>83</v>
      </c>
      <c r="B126" s="272" t="s">
        <v>350</v>
      </c>
      <c r="C126" s="14" t="s">
        <v>154</v>
      </c>
      <c r="D126" s="37"/>
    </row>
    <row r="127" spans="1:4" ht="12" customHeight="1">
      <c r="A127" s="56" t="s">
        <v>84</v>
      </c>
      <c r="B127" s="272" t="s">
        <v>351</v>
      </c>
      <c r="C127" s="14" t="s">
        <v>708</v>
      </c>
      <c r="D127" s="37"/>
    </row>
    <row r="128" spans="1:4" ht="12" customHeight="1">
      <c r="A128" s="56" t="s">
        <v>85</v>
      </c>
      <c r="B128" s="272" t="s">
        <v>352</v>
      </c>
      <c r="C128" s="14" t="s">
        <v>235</v>
      </c>
      <c r="D128" s="37"/>
    </row>
    <row r="129" spans="1:9" ht="12" customHeight="1" thickBot="1">
      <c r="A129" s="89"/>
      <c r="B129" s="278" t="s">
        <v>724</v>
      </c>
      <c r="C129" s="40" t="s">
        <v>723</v>
      </c>
      <c r="D129" s="282"/>
    </row>
    <row r="130" spans="1:9" ht="12" customHeight="1" thickBot="1">
      <c r="A130" s="53" t="s">
        <v>86</v>
      </c>
      <c r="B130" s="271" t="s">
        <v>353</v>
      </c>
      <c r="C130" s="16" t="s">
        <v>155</v>
      </c>
      <c r="D130" s="94">
        <f>+D131+D132+D134+D135</f>
        <v>0</v>
      </c>
    </row>
    <row r="131" spans="1:9" ht="12" customHeight="1">
      <c r="A131" s="56" t="s">
        <v>502</v>
      </c>
      <c r="B131" s="272" t="s">
        <v>354</v>
      </c>
      <c r="C131" s="14" t="s">
        <v>709</v>
      </c>
      <c r="D131" s="37"/>
    </row>
    <row r="132" spans="1:9" ht="12" customHeight="1">
      <c r="A132" s="56" t="s">
        <v>503</v>
      </c>
      <c r="B132" s="272" t="s">
        <v>355</v>
      </c>
      <c r="C132" s="14" t="s">
        <v>710</v>
      </c>
      <c r="D132" s="37"/>
    </row>
    <row r="133" spans="1:9" ht="12" customHeight="1">
      <c r="A133" s="56" t="s">
        <v>504</v>
      </c>
      <c r="B133" s="272" t="s">
        <v>356</v>
      </c>
      <c r="C133" s="14" t="s">
        <v>711</v>
      </c>
      <c r="D133" s="37"/>
    </row>
    <row r="134" spans="1:9" ht="12" customHeight="1">
      <c r="A134" s="56" t="s">
        <v>505</v>
      </c>
      <c r="B134" s="272" t="s">
        <v>357</v>
      </c>
      <c r="C134" s="14" t="s">
        <v>712</v>
      </c>
      <c r="D134" s="37"/>
    </row>
    <row r="135" spans="1:9" ht="12" customHeight="1" thickBot="1">
      <c r="A135" s="89" t="s">
        <v>506</v>
      </c>
      <c r="B135" s="272" t="s">
        <v>725</v>
      </c>
      <c r="C135" s="40" t="s">
        <v>713</v>
      </c>
      <c r="D135" s="93"/>
    </row>
    <row r="136" spans="1:9" ht="12" customHeight="1" thickBot="1">
      <c r="A136" s="376" t="s">
        <v>545</v>
      </c>
      <c r="B136" s="377" t="s">
        <v>719</v>
      </c>
      <c r="C136" s="16" t="s">
        <v>714</v>
      </c>
      <c r="D136" s="354"/>
    </row>
    <row r="137" spans="1:9" ht="12" customHeight="1" thickBot="1">
      <c r="A137" s="376" t="s">
        <v>548</v>
      </c>
      <c r="B137" s="377" t="s">
        <v>720</v>
      </c>
      <c r="C137" s="16" t="s">
        <v>715</v>
      </c>
      <c r="D137" s="354"/>
    </row>
    <row r="138" spans="1:9" ht="15" customHeight="1" thickBot="1">
      <c r="A138" s="53" t="s">
        <v>176</v>
      </c>
      <c r="B138" s="271" t="s">
        <v>721</v>
      </c>
      <c r="C138" s="16" t="s">
        <v>717</v>
      </c>
      <c r="D138" s="95">
        <f>+D115+D119+D124+D130</f>
        <v>0</v>
      </c>
      <c r="F138" s="96"/>
      <c r="G138" s="97"/>
      <c r="H138" s="97"/>
      <c r="I138" s="97"/>
    </row>
    <row r="139" spans="1:9" s="55" customFormat="1" ht="12.95" customHeight="1" thickBot="1">
      <c r="A139" s="98" t="s">
        <v>177</v>
      </c>
      <c r="B139" s="279"/>
      <c r="C139" s="99" t="s">
        <v>716</v>
      </c>
      <c r="D139" s="95">
        <f>+D114+D138</f>
        <v>39230400</v>
      </c>
    </row>
    <row r="140" spans="1:9" ht="7.5" customHeight="1"/>
    <row r="141" spans="1:9">
      <c r="A141" s="565" t="s">
        <v>159</v>
      </c>
      <c r="B141" s="565"/>
      <c r="C141" s="565"/>
      <c r="D141" s="565"/>
    </row>
    <row r="142" spans="1:9" ht="15" customHeight="1" thickBot="1">
      <c r="A142" s="562" t="s">
        <v>160</v>
      </c>
      <c r="B142" s="562"/>
      <c r="C142" s="562"/>
      <c r="D142" s="45" t="s">
        <v>722</v>
      </c>
    </row>
    <row r="143" spans="1:9" ht="13.5" customHeight="1" thickBot="1">
      <c r="A143" s="53">
        <v>1</v>
      </c>
      <c r="B143" s="271"/>
      <c r="C143" s="90" t="s">
        <v>161</v>
      </c>
      <c r="D143" s="34">
        <f>+D66-D114</f>
        <v>0</v>
      </c>
    </row>
    <row r="144" spans="1:9" ht="27.75" customHeight="1" thickBot="1">
      <c r="A144" s="53" t="s">
        <v>20</v>
      </c>
      <c r="B144" s="271"/>
      <c r="C144" s="90" t="s">
        <v>162</v>
      </c>
      <c r="D144" s="34">
        <f>+D91-D138</f>
        <v>0</v>
      </c>
    </row>
    <row r="146" spans="4:4">
      <c r="D146" s="270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2" orientation="portrait" r:id="rId1"/>
  <headerFooter alignWithMargins="0">
    <oddHeader xml:space="preserve">&amp;C&amp;"Times New Roman CE,Félkövér"&amp;12KÖZSÉGI ÖNKORMÁNYZAT VÁRALJA
2020. ÉVI KÖLTSÉGVETÉS ÖNKÉNT VÁLLALT FELADATAINAK ÖSSZEVONT MÉRLEGE
&amp;R&amp;"Times New Roman CE,Félkövér dőlt" 1.3. melléklet </oddHeader>
  </headerFooter>
  <rowBreaks count="2" manualBreakCount="2">
    <brk id="66" max="3" man="1"/>
    <brk id="93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6"/>
  <sheetViews>
    <sheetView view="pageLayout" topLeftCell="A49" zoomScaleNormal="100" zoomScaleSheetLayoutView="130" workbookViewId="0">
      <selection activeCell="D153" sqref="D153:E153"/>
    </sheetView>
  </sheetViews>
  <sheetFormatPr defaultColWidth="9.140625" defaultRowHeight="15.75"/>
  <cols>
    <col min="1" max="2" width="8.140625" style="44" customWidth="1"/>
    <col min="3" max="3" width="65.85546875" style="44" customWidth="1"/>
    <col min="4" max="4" width="16.5703125" style="100" customWidth="1"/>
    <col min="5" max="16384" width="9.140625" style="44"/>
  </cols>
  <sheetData>
    <row r="1" spans="1:4" ht="15.95" customHeight="1">
      <c r="A1" s="563" t="s">
        <v>2</v>
      </c>
      <c r="B1" s="563"/>
      <c r="C1" s="563"/>
      <c r="D1" s="563"/>
    </row>
    <row r="2" spans="1:4" ht="15.95" customHeight="1" thickBot="1">
      <c r="A2" s="562" t="s">
        <v>3</v>
      </c>
      <c r="B2" s="562"/>
      <c r="C2" s="562"/>
      <c r="D2" s="45" t="s">
        <v>722</v>
      </c>
    </row>
    <row r="3" spans="1:4" ht="38.1" customHeight="1" thickBot="1">
      <c r="A3" s="46" t="s">
        <v>4</v>
      </c>
      <c r="B3" s="160" t="s">
        <v>332</v>
      </c>
      <c r="C3" s="47" t="s">
        <v>5</v>
      </c>
      <c r="D3" s="48" t="s">
        <v>886</v>
      </c>
    </row>
    <row r="4" spans="1:4" s="52" customFormat="1" ht="12" customHeight="1" thickBot="1">
      <c r="A4" s="49">
        <v>1</v>
      </c>
      <c r="B4" s="49">
        <v>2</v>
      </c>
      <c r="C4" s="50">
        <v>2</v>
      </c>
      <c r="D4" s="51">
        <v>3</v>
      </c>
    </row>
    <row r="5" spans="1:4" s="55" customFormat="1" ht="12" customHeight="1" thickBot="1">
      <c r="A5" s="53" t="s">
        <v>7</v>
      </c>
      <c r="B5" s="271" t="s">
        <v>358</v>
      </c>
      <c r="C5" s="54" t="s">
        <v>8</v>
      </c>
      <c r="D5" s="34">
        <f>+D6+D7+D8+D9+D10+D11</f>
        <v>0</v>
      </c>
    </row>
    <row r="6" spans="1:4" s="55" customFormat="1" ht="12" customHeight="1">
      <c r="A6" s="56" t="s">
        <v>9</v>
      </c>
      <c r="B6" s="272" t="s">
        <v>359</v>
      </c>
      <c r="C6" s="57" t="s">
        <v>10</v>
      </c>
      <c r="D6" s="58"/>
    </row>
    <row r="7" spans="1:4" s="55" customFormat="1" ht="12" customHeight="1">
      <c r="A7" s="59" t="s">
        <v>11</v>
      </c>
      <c r="B7" s="273" t="s">
        <v>360</v>
      </c>
      <c r="C7" s="60" t="s">
        <v>12</v>
      </c>
      <c r="D7" s="61"/>
    </row>
    <row r="8" spans="1:4" s="55" customFormat="1" ht="12" customHeight="1">
      <c r="A8" s="59" t="s">
        <v>13</v>
      </c>
      <c r="B8" s="273" t="s">
        <v>361</v>
      </c>
      <c r="C8" s="60" t="s">
        <v>475</v>
      </c>
      <c r="D8" s="61"/>
    </row>
    <row r="9" spans="1:4" s="55" customFormat="1" ht="12" customHeight="1">
      <c r="A9" s="59" t="s">
        <v>15</v>
      </c>
      <c r="B9" s="273" t="s">
        <v>362</v>
      </c>
      <c r="C9" s="60" t="s">
        <v>16</v>
      </c>
      <c r="D9" s="61"/>
    </row>
    <row r="10" spans="1:4" s="55" customFormat="1" ht="12" customHeight="1">
      <c r="A10" s="59" t="s">
        <v>17</v>
      </c>
      <c r="B10" s="273" t="s">
        <v>363</v>
      </c>
      <c r="C10" s="60" t="s">
        <v>476</v>
      </c>
      <c r="D10" s="61"/>
    </row>
    <row r="11" spans="1:4" s="55" customFormat="1" ht="12" customHeight="1" thickBot="1">
      <c r="A11" s="62" t="s">
        <v>19</v>
      </c>
      <c r="B11" s="274" t="s">
        <v>364</v>
      </c>
      <c r="C11" s="63" t="s">
        <v>477</v>
      </c>
      <c r="D11" s="61"/>
    </row>
    <row r="12" spans="1:4" s="55" customFormat="1" ht="12" customHeight="1" thickBot="1">
      <c r="A12" s="53" t="s">
        <v>20</v>
      </c>
      <c r="B12" s="271"/>
      <c r="C12" s="64" t="s">
        <v>21</v>
      </c>
      <c r="D12" s="34">
        <f>+D13+D14+D15+D16+D17</f>
        <v>0</v>
      </c>
    </row>
    <row r="13" spans="1:4" s="55" customFormat="1" ht="12" customHeight="1">
      <c r="A13" s="56" t="s">
        <v>22</v>
      </c>
      <c r="B13" s="272" t="s">
        <v>365</v>
      </c>
      <c r="C13" s="57" t="s">
        <v>23</v>
      </c>
      <c r="D13" s="58"/>
    </row>
    <row r="14" spans="1:4" s="55" customFormat="1" ht="12" customHeight="1">
      <c r="A14" s="59" t="s">
        <v>24</v>
      </c>
      <c r="B14" s="273" t="s">
        <v>366</v>
      </c>
      <c r="C14" s="60" t="s">
        <v>25</v>
      </c>
      <c r="D14" s="61"/>
    </row>
    <row r="15" spans="1:4" s="55" customFormat="1" ht="12" customHeight="1">
      <c r="A15" s="59" t="s">
        <v>26</v>
      </c>
      <c r="B15" s="273" t="s">
        <v>367</v>
      </c>
      <c r="C15" s="60" t="s">
        <v>27</v>
      </c>
      <c r="D15" s="61"/>
    </row>
    <row r="16" spans="1:4" s="55" customFormat="1" ht="12" customHeight="1">
      <c r="A16" s="59" t="s">
        <v>28</v>
      </c>
      <c r="B16" s="273" t="s">
        <v>368</v>
      </c>
      <c r="C16" s="60" t="s">
        <v>29</v>
      </c>
      <c r="D16" s="61"/>
    </row>
    <row r="17" spans="1:4" s="55" customFormat="1" ht="12" customHeight="1">
      <c r="A17" s="59" t="s">
        <v>30</v>
      </c>
      <c r="B17" s="273" t="s">
        <v>369</v>
      </c>
      <c r="C17" s="60" t="s">
        <v>31</v>
      </c>
      <c r="D17" s="61"/>
    </row>
    <row r="18" spans="1:4" s="55" customFormat="1" ht="12" customHeight="1" thickBot="1">
      <c r="A18" s="62" t="s">
        <v>850</v>
      </c>
      <c r="B18" s="273" t="s">
        <v>369</v>
      </c>
      <c r="C18" s="389" t="s">
        <v>851</v>
      </c>
      <c r="D18" s="65"/>
    </row>
    <row r="19" spans="1:4" s="55" customFormat="1" ht="12" customHeight="1" thickBot="1">
      <c r="A19" s="53" t="s">
        <v>32</v>
      </c>
      <c r="B19" s="271" t="s">
        <v>370</v>
      </c>
      <c r="C19" s="54" t="s">
        <v>33</v>
      </c>
      <c r="D19" s="34">
        <f>+D20+D21+D22+D23+D24</f>
        <v>0</v>
      </c>
    </row>
    <row r="20" spans="1:4" s="55" customFormat="1" ht="12" customHeight="1">
      <c r="A20" s="56" t="s">
        <v>34</v>
      </c>
      <c r="B20" s="272" t="s">
        <v>371</v>
      </c>
      <c r="C20" s="57" t="s">
        <v>35</v>
      </c>
      <c r="D20" s="58"/>
    </row>
    <row r="21" spans="1:4" s="55" customFormat="1" ht="12" customHeight="1">
      <c r="A21" s="59" t="s">
        <v>36</v>
      </c>
      <c r="B21" s="273" t="s">
        <v>372</v>
      </c>
      <c r="C21" s="60" t="s">
        <v>37</v>
      </c>
      <c r="D21" s="61"/>
    </row>
    <row r="22" spans="1:4" s="55" customFormat="1" ht="12" customHeight="1">
      <c r="A22" s="59" t="s">
        <v>38</v>
      </c>
      <c r="B22" s="273" t="s">
        <v>373</v>
      </c>
      <c r="C22" s="60" t="s">
        <v>39</v>
      </c>
      <c r="D22" s="61"/>
    </row>
    <row r="23" spans="1:4" s="55" customFormat="1" ht="12" customHeight="1">
      <c r="A23" s="59" t="s">
        <v>40</v>
      </c>
      <c r="B23" s="273" t="s">
        <v>374</v>
      </c>
      <c r="C23" s="60" t="s">
        <v>41</v>
      </c>
      <c r="D23" s="61"/>
    </row>
    <row r="24" spans="1:4" s="55" customFormat="1" ht="12" customHeight="1">
      <c r="A24" s="59" t="s">
        <v>42</v>
      </c>
      <c r="B24" s="273" t="s">
        <v>375</v>
      </c>
      <c r="C24" s="60" t="s">
        <v>43</v>
      </c>
      <c r="D24" s="61"/>
    </row>
    <row r="25" spans="1:4" s="392" customFormat="1" ht="12" customHeight="1" thickBot="1">
      <c r="A25" s="59" t="s">
        <v>852</v>
      </c>
      <c r="B25" s="273" t="s">
        <v>375</v>
      </c>
      <c r="C25" s="390" t="s">
        <v>853</v>
      </c>
      <c r="D25" s="391"/>
    </row>
    <row r="26" spans="1:4" s="55" customFormat="1" ht="12" customHeight="1" thickBot="1">
      <c r="A26" s="53" t="s">
        <v>44</v>
      </c>
      <c r="B26" s="271" t="s">
        <v>376</v>
      </c>
      <c r="C26" s="54" t="s">
        <v>45</v>
      </c>
      <c r="D26" s="41">
        <f>SUM(D27:D33)</f>
        <v>0</v>
      </c>
    </row>
    <row r="27" spans="1:4" s="55" customFormat="1" ht="12" customHeight="1">
      <c r="A27" s="56" t="s">
        <v>430</v>
      </c>
      <c r="B27" s="272" t="s">
        <v>377</v>
      </c>
      <c r="C27" s="57" t="s">
        <v>481</v>
      </c>
      <c r="D27" s="66"/>
    </row>
    <row r="28" spans="1:4" s="55" customFormat="1" ht="12" customHeight="1">
      <c r="A28" s="56" t="s">
        <v>431</v>
      </c>
      <c r="B28" s="272" t="s">
        <v>522</v>
      </c>
      <c r="C28" s="57" t="s">
        <v>521</v>
      </c>
      <c r="D28" s="66"/>
    </row>
    <row r="29" spans="1:4" s="55" customFormat="1" ht="12" customHeight="1">
      <c r="A29" s="56" t="s">
        <v>432</v>
      </c>
      <c r="B29" s="273" t="s">
        <v>478</v>
      </c>
      <c r="C29" s="60" t="s">
        <v>482</v>
      </c>
      <c r="D29" s="66"/>
    </row>
    <row r="30" spans="1:4" s="55" customFormat="1" ht="12" customHeight="1">
      <c r="A30" s="56" t="s">
        <v>433</v>
      </c>
      <c r="B30" s="273" t="s">
        <v>479</v>
      </c>
      <c r="C30" s="60" t="s">
        <v>483</v>
      </c>
      <c r="D30" s="61"/>
    </row>
    <row r="31" spans="1:4" s="55" customFormat="1" ht="12" customHeight="1">
      <c r="A31" s="56" t="s">
        <v>434</v>
      </c>
      <c r="B31" s="273" t="s">
        <v>378</v>
      </c>
      <c r="C31" s="60" t="s">
        <v>484</v>
      </c>
      <c r="D31" s="61"/>
    </row>
    <row r="32" spans="1:4" s="55" customFormat="1" ht="12" customHeight="1">
      <c r="A32" s="56" t="s">
        <v>435</v>
      </c>
      <c r="B32" s="274" t="s">
        <v>379</v>
      </c>
      <c r="C32" s="63" t="s">
        <v>485</v>
      </c>
      <c r="D32" s="61"/>
    </row>
    <row r="33" spans="1:4" s="55" customFormat="1" ht="12" customHeight="1" thickBot="1">
      <c r="A33" s="56" t="s">
        <v>523</v>
      </c>
      <c r="B33" s="274" t="s">
        <v>380</v>
      </c>
      <c r="C33" s="63" t="s">
        <v>480</v>
      </c>
      <c r="D33" s="65"/>
    </row>
    <row r="34" spans="1:4" s="55" customFormat="1" ht="12" customHeight="1" thickBot="1">
      <c r="A34" s="53" t="s">
        <v>46</v>
      </c>
      <c r="B34" s="271" t="s">
        <v>381</v>
      </c>
      <c r="C34" s="54" t="s">
        <v>47</v>
      </c>
      <c r="D34" s="34">
        <f>SUM(D35:D45)</f>
        <v>0</v>
      </c>
    </row>
    <row r="35" spans="1:4" s="55" customFormat="1" ht="12" customHeight="1">
      <c r="A35" s="56" t="s">
        <v>48</v>
      </c>
      <c r="B35" s="272" t="s">
        <v>382</v>
      </c>
      <c r="C35" s="57" t="s">
        <v>49</v>
      </c>
      <c r="D35" s="58"/>
    </row>
    <row r="36" spans="1:4" s="55" customFormat="1" ht="12" customHeight="1">
      <c r="A36" s="59" t="s">
        <v>50</v>
      </c>
      <c r="B36" s="273" t="s">
        <v>383</v>
      </c>
      <c r="C36" s="60" t="s">
        <v>51</v>
      </c>
      <c r="D36" s="61"/>
    </row>
    <row r="37" spans="1:4" s="55" customFormat="1" ht="12" customHeight="1">
      <c r="A37" s="59" t="s">
        <v>52</v>
      </c>
      <c r="B37" s="273" t="s">
        <v>384</v>
      </c>
      <c r="C37" s="60" t="s">
        <v>53</v>
      </c>
      <c r="D37" s="61"/>
    </row>
    <row r="38" spans="1:4" s="55" customFormat="1" ht="12" customHeight="1">
      <c r="A38" s="59" t="s">
        <v>54</v>
      </c>
      <c r="B38" s="273" t="s">
        <v>385</v>
      </c>
      <c r="C38" s="60" t="s">
        <v>55</v>
      </c>
      <c r="D38" s="61"/>
    </row>
    <row r="39" spans="1:4" s="55" customFormat="1" ht="12" customHeight="1">
      <c r="A39" s="59" t="s">
        <v>56</v>
      </c>
      <c r="B39" s="273" t="s">
        <v>386</v>
      </c>
      <c r="C39" s="60" t="s">
        <v>57</v>
      </c>
      <c r="D39" s="61"/>
    </row>
    <row r="40" spans="1:4" s="55" customFormat="1" ht="12" customHeight="1">
      <c r="A40" s="59" t="s">
        <v>58</v>
      </c>
      <c r="B40" s="273" t="s">
        <v>387</v>
      </c>
      <c r="C40" s="60" t="s">
        <v>59</v>
      </c>
      <c r="D40" s="61"/>
    </row>
    <row r="41" spans="1:4" s="55" customFormat="1" ht="12" customHeight="1">
      <c r="A41" s="59" t="s">
        <v>60</v>
      </c>
      <c r="B41" s="273" t="s">
        <v>388</v>
      </c>
      <c r="C41" s="60" t="s">
        <v>61</v>
      </c>
      <c r="D41" s="61"/>
    </row>
    <row r="42" spans="1:4" s="55" customFormat="1" ht="12" customHeight="1">
      <c r="A42" s="59" t="s">
        <v>62</v>
      </c>
      <c r="B42" s="273" t="s">
        <v>389</v>
      </c>
      <c r="C42" s="60" t="s">
        <v>63</v>
      </c>
      <c r="D42" s="61"/>
    </row>
    <row r="43" spans="1:4" s="55" customFormat="1" ht="12" customHeight="1">
      <c r="A43" s="59" t="s">
        <v>64</v>
      </c>
      <c r="B43" s="273" t="s">
        <v>390</v>
      </c>
      <c r="C43" s="60" t="s">
        <v>65</v>
      </c>
      <c r="D43" s="67"/>
    </row>
    <row r="44" spans="1:4" s="55" customFormat="1" ht="12" customHeight="1">
      <c r="A44" s="62" t="s">
        <v>66</v>
      </c>
      <c r="B44" s="273" t="s">
        <v>391</v>
      </c>
      <c r="C44" s="393" t="s">
        <v>854</v>
      </c>
      <c r="D44" s="68"/>
    </row>
    <row r="45" spans="1:4" s="55" customFormat="1" ht="12" customHeight="1" thickBot="1">
      <c r="A45" s="62" t="s">
        <v>855</v>
      </c>
      <c r="B45" s="273" t="s">
        <v>856</v>
      </c>
      <c r="C45" s="63" t="s">
        <v>67</v>
      </c>
      <c r="D45" s="68"/>
    </row>
    <row r="46" spans="1:4" s="55" customFormat="1" ht="12" customHeight="1" thickBot="1">
      <c r="A46" s="53" t="s">
        <v>68</v>
      </c>
      <c r="B46" s="271" t="s">
        <v>392</v>
      </c>
      <c r="C46" s="54" t="s">
        <v>69</v>
      </c>
      <c r="D46" s="34">
        <f>SUM(D47:D51)</f>
        <v>0</v>
      </c>
    </row>
    <row r="47" spans="1:4" s="55" customFormat="1" ht="12" customHeight="1">
      <c r="A47" s="56" t="s">
        <v>70</v>
      </c>
      <c r="B47" s="272" t="s">
        <v>393</v>
      </c>
      <c r="C47" s="57" t="s">
        <v>71</v>
      </c>
      <c r="D47" s="69"/>
    </row>
    <row r="48" spans="1:4" s="55" customFormat="1" ht="12" customHeight="1">
      <c r="A48" s="59" t="s">
        <v>72</v>
      </c>
      <c r="B48" s="273" t="s">
        <v>394</v>
      </c>
      <c r="C48" s="60" t="s">
        <v>73</v>
      </c>
      <c r="D48" s="67"/>
    </row>
    <row r="49" spans="1:4" s="55" customFormat="1" ht="12" customHeight="1">
      <c r="A49" s="59" t="s">
        <v>74</v>
      </c>
      <c r="B49" s="273" t="s">
        <v>395</v>
      </c>
      <c r="C49" s="60" t="s">
        <v>75</v>
      </c>
      <c r="D49" s="67"/>
    </row>
    <row r="50" spans="1:4" s="55" customFormat="1" ht="12" customHeight="1">
      <c r="A50" s="59" t="s">
        <v>76</v>
      </c>
      <c r="B50" s="273" t="s">
        <v>396</v>
      </c>
      <c r="C50" s="60" t="s">
        <v>77</v>
      </c>
      <c r="D50" s="67"/>
    </row>
    <row r="51" spans="1:4" s="55" customFormat="1" ht="12" customHeight="1" thickBot="1">
      <c r="A51" s="62" t="s">
        <v>78</v>
      </c>
      <c r="B51" s="273" t="s">
        <v>397</v>
      </c>
      <c r="C51" s="63" t="s">
        <v>79</v>
      </c>
      <c r="D51" s="68"/>
    </row>
    <row r="52" spans="1:4" s="55" customFormat="1" ht="12" customHeight="1" thickBot="1">
      <c r="A52" s="53" t="s">
        <v>80</v>
      </c>
      <c r="B52" s="271" t="s">
        <v>398</v>
      </c>
      <c r="C52" s="54" t="s">
        <v>81</v>
      </c>
      <c r="D52" s="34">
        <f>SUM(D53:D53)</f>
        <v>0</v>
      </c>
    </row>
    <row r="53" spans="1:4" s="55" customFormat="1" ht="12" customHeight="1">
      <c r="A53" s="56" t="s">
        <v>490</v>
      </c>
      <c r="B53" s="272" t="s">
        <v>399</v>
      </c>
      <c r="C53" s="57" t="s">
        <v>487</v>
      </c>
      <c r="D53" s="58"/>
    </row>
    <row r="54" spans="1:4" s="55" customFormat="1" ht="12" customHeight="1">
      <c r="A54" s="56" t="s">
        <v>491</v>
      </c>
      <c r="B54" s="273" t="s">
        <v>400</v>
      </c>
      <c r="C54" s="60" t="s">
        <v>488</v>
      </c>
      <c r="D54" s="58"/>
    </row>
    <row r="55" spans="1:4" s="55" customFormat="1" ht="13.5" customHeight="1">
      <c r="A55" s="56" t="s">
        <v>492</v>
      </c>
      <c r="B55" s="273" t="s">
        <v>401</v>
      </c>
      <c r="C55" s="60" t="s">
        <v>516</v>
      </c>
      <c r="D55" s="58"/>
    </row>
    <row r="56" spans="1:4" s="55" customFormat="1" ht="12" customHeight="1">
      <c r="A56" s="62" t="s">
        <v>493</v>
      </c>
      <c r="B56" s="274" t="s">
        <v>489</v>
      </c>
      <c r="C56" s="63" t="s">
        <v>495</v>
      </c>
      <c r="D56" s="65"/>
    </row>
    <row r="57" spans="1:4" s="55" customFormat="1" ht="12" customHeight="1">
      <c r="A57" s="62" t="s">
        <v>494</v>
      </c>
      <c r="B57" s="274" t="s">
        <v>486</v>
      </c>
      <c r="C57" s="63" t="s">
        <v>496</v>
      </c>
      <c r="D57" s="65"/>
    </row>
    <row r="58" spans="1:4" s="55" customFormat="1" ht="12" customHeight="1" thickBot="1">
      <c r="A58" s="62" t="s">
        <v>857</v>
      </c>
      <c r="B58" s="274" t="s">
        <v>486</v>
      </c>
      <c r="C58" s="389" t="s">
        <v>858</v>
      </c>
      <c r="D58" s="65"/>
    </row>
    <row r="59" spans="1:4" s="55" customFormat="1" ht="12" customHeight="1" thickBot="1">
      <c r="A59" s="53" t="s">
        <v>86</v>
      </c>
      <c r="B59" s="271" t="s">
        <v>402</v>
      </c>
      <c r="C59" s="64" t="s">
        <v>87</v>
      </c>
      <c r="D59" s="34">
        <f>SUM(D60:D60)</f>
        <v>0</v>
      </c>
    </row>
    <row r="60" spans="1:4" s="55" customFormat="1" ht="12" customHeight="1">
      <c r="A60" s="56" t="s">
        <v>502</v>
      </c>
      <c r="B60" s="272" t="s">
        <v>403</v>
      </c>
      <c r="C60" s="57" t="s">
        <v>497</v>
      </c>
      <c r="D60" s="67"/>
    </row>
    <row r="61" spans="1:4" s="55" customFormat="1" ht="12" customHeight="1">
      <c r="A61" s="56" t="s">
        <v>503</v>
      </c>
      <c r="B61" s="272" t="s">
        <v>404</v>
      </c>
      <c r="C61" s="60" t="s">
        <v>498</v>
      </c>
      <c r="D61" s="67"/>
    </row>
    <row r="62" spans="1:4" s="55" customFormat="1" ht="11.25" customHeight="1">
      <c r="A62" s="56" t="s">
        <v>504</v>
      </c>
      <c r="B62" s="272" t="s">
        <v>405</v>
      </c>
      <c r="C62" s="60" t="s">
        <v>517</v>
      </c>
      <c r="D62" s="67"/>
    </row>
    <row r="63" spans="1:4" s="55" customFormat="1" ht="12" customHeight="1">
      <c r="A63" s="56" t="s">
        <v>505</v>
      </c>
      <c r="B63" s="278" t="s">
        <v>500</v>
      </c>
      <c r="C63" s="63" t="s">
        <v>499</v>
      </c>
      <c r="D63" s="67"/>
    </row>
    <row r="64" spans="1:4" s="55" customFormat="1" ht="12" customHeight="1">
      <c r="A64" s="56" t="s">
        <v>506</v>
      </c>
      <c r="B64" s="274" t="s">
        <v>507</v>
      </c>
      <c r="C64" s="63" t="s">
        <v>501</v>
      </c>
      <c r="D64" s="67"/>
    </row>
    <row r="65" spans="1:4" s="55" customFormat="1" ht="12" customHeight="1" thickBot="1">
      <c r="A65" s="56" t="s">
        <v>859</v>
      </c>
      <c r="B65" s="274" t="s">
        <v>507</v>
      </c>
      <c r="C65" s="389" t="s">
        <v>860</v>
      </c>
      <c r="D65" s="67"/>
    </row>
    <row r="66" spans="1:4" s="55" customFormat="1" ht="12" customHeight="1" thickBot="1">
      <c r="A66" s="53" t="s">
        <v>88</v>
      </c>
      <c r="B66" s="271"/>
      <c r="C66" s="54" t="s">
        <v>89</v>
      </c>
      <c r="D66" s="41">
        <f>+D5+D12+D19+D26+D34+D46+D52+D59</f>
        <v>0</v>
      </c>
    </row>
    <row r="67" spans="1:4" s="55" customFormat="1" ht="12" customHeight="1" thickBot="1">
      <c r="A67" s="70" t="s">
        <v>90</v>
      </c>
      <c r="B67" s="271" t="s">
        <v>407</v>
      </c>
      <c r="C67" s="64" t="s">
        <v>91</v>
      </c>
      <c r="D67" s="34">
        <f>SUM(D68:D70)</f>
        <v>0</v>
      </c>
    </row>
    <row r="68" spans="1:4" s="55" customFormat="1" ht="12" customHeight="1">
      <c r="A68" s="56" t="s">
        <v>92</v>
      </c>
      <c r="B68" s="272" t="s">
        <v>408</v>
      </c>
      <c r="C68" s="57" t="s">
        <v>93</v>
      </c>
      <c r="D68" s="67"/>
    </row>
    <row r="69" spans="1:4" s="55" customFormat="1" ht="12" customHeight="1">
      <c r="A69" s="59" t="s">
        <v>94</v>
      </c>
      <c r="B69" s="272" t="s">
        <v>409</v>
      </c>
      <c r="C69" s="60" t="s">
        <v>95</v>
      </c>
      <c r="D69" s="67"/>
    </row>
    <row r="70" spans="1:4" s="55" customFormat="1" ht="12" customHeight="1" thickBot="1">
      <c r="A70" s="62" t="s">
        <v>96</v>
      </c>
      <c r="B70" s="272" t="s">
        <v>410</v>
      </c>
      <c r="C70" s="71" t="s">
        <v>97</v>
      </c>
      <c r="D70" s="67"/>
    </row>
    <row r="71" spans="1:4" s="55" customFormat="1" ht="12" customHeight="1" thickBot="1">
      <c r="A71" s="70" t="s">
        <v>98</v>
      </c>
      <c r="B71" s="271" t="s">
        <v>411</v>
      </c>
      <c r="C71" s="64" t="s">
        <v>99</v>
      </c>
      <c r="D71" s="34">
        <f>SUM(D72:D75)</f>
        <v>0</v>
      </c>
    </row>
    <row r="72" spans="1:4" s="55" customFormat="1" ht="12" customHeight="1">
      <c r="A72" s="56" t="s">
        <v>100</v>
      </c>
      <c r="B72" s="272" t="s">
        <v>412</v>
      </c>
      <c r="C72" s="57" t="s">
        <v>101</v>
      </c>
      <c r="D72" s="67"/>
    </row>
    <row r="73" spans="1:4" s="55" customFormat="1" ht="12" customHeight="1">
      <c r="A73" s="59" t="s">
        <v>102</v>
      </c>
      <c r="B73" s="272" t="s">
        <v>413</v>
      </c>
      <c r="C73" s="60" t="s">
        <v>103</v>
      </c>
      <c r="D73" s="67"/>
    </row>
    <row r="74" spans="1:4" s="55" customFormat="1" ht="12" customHeight="1">
      <c r="A74" s="59" t="s">
        <v>104</v>
      </c>
      <c r="B74" s="272" t="s">
        <v>414</v>
      </c>
      <c r="C74" s="60" t="s">
        <v>105</v>
      </c>
      <c r="D74" s="67"/>
    </row>
    <row r="75" spans="1:4" s="55" customFormat="1" ht="12" customHeight="1" thickBot="1">
      <c r="A75" s="62" t="s">
        <v>106</v>
      </c>
      <c r="B75" s="272" t="s">
        <v>415</v>
      </c>
      <c r="C75" s="63" t="s">
        <v>107</v>
      </c>
      <c r="D75" s="67"/>
    </row>
    <row r="76" spans="1:4" s="55" customFormat="1" ht="12" customHeight="1" thickBot="1">
      <c r="A76" s="70" t="s">
        <v>108</v>
      </c>
      <c r="B76" s="271" t="s">
        <v>416</v>
      </c>
      <c r="C76" s="64" t="s">
        <v>109</v>
      </c>
      <c r="D76" s="34">
        <f>SUM(D77:D78)</f>
        <v>0</v>
      </c>
    </row>
    <row r="77" spans="1:4" s="55" customFormat="1" ht="12" customHeight="1">
      <c r="A77" s="56" t="s">
        <v>110</v>
      </c>
      <c r="B77" s="272" t="s">
        <v>417</v>
      </c>
      <c r="C77" s="57" t="s">
        <v>111</v>
      </c>
      <c r="D77" s="67"/>
    </row>
    <row r="78" spans="1:4" s="55" customFormat="1" ht="12" customHeight="1" thickBot="1">
      <c r="A78" s="62" t="s">
        <v>112</v>
      </c>
      <c r="B78" s="272" t="s">
        <v>418</v>
      </c>
      <c r="C78" s="63" t="s">
        <v>113</v>
      </c>
      <c r="D78" s="67"/>
    </row>
    <row r="79" spans="1:4" s="55" customFormat="1" ht="12" customHeight="1" thickBot="1">
      <c r="A79" s="70" t="s">
        <v>114</v>
      </c>
      <c r="B79" s="271"/>
      <c r="C79" s="64" t="s">
        <v>870</v>
      </c>
      <c r="D79" s="34">
        <f>SUM(D80:D83)</f>
        <v>0</v>
      </c>
    </row>
    <row r="80" spans="1:4" s="55" customFormat="1" ht="12" customHeight="1">
      <c r="A80" s="56" t="s">
        <v>509</v>
      </c>
      <c r="B80" s="272" t="s">
        <v>419</v>
      </c>
      <c r="C80" s="57" t="s">
        <v>116</v>
      </c>
      <c r="D80" s="67"/>
    </row>
    <row r="81" spans="1:4" s="55" customFormat="1" ht="12" customHeight="1">
      <c r="A81" s="59" t="s">
        <v>510</v>
      </c>
      <c r="B81" s="273" t="s">
        <v>420</v>
      </c>
      <c r="C81" s="60" t="s">
        <v>117</v>
      </c>
      <c r="D81" s="67"/>
    </row>
    <row r="82" spans="1:4" s="55" customFormat="1" ht="12" customHeight="1">
      <c r="A82" s="62" t="s">
        <v>511</v>
      </c>
      <c r="B82" s="274" t="s">
        <v>508</v>
      </c>
      <c r="C82" s="63" t="s">
        <v>692</v>
      </c>
      <c r="D82" s="67"/>
    </row>
    <row r="83" spans="1:4" s="55" customFormat="1" ht="12" customHeight="1" thickBot="1">
      <c r="A83" s="62" t="s">
        <v>868</v>
      </c>
      <c r="B83" s="274" t="s">
        <v>869</v>
      </c>
      <c r="C83" s="63" t="s">
        <v>867</v>
      </c>
      <c r="D83" s="67"/>
    </row>
    <row r="84" spans="1:4" s="55" customFormat="1" ht="12" customHeight="1" thickBot="1">
      <c r="A84" s="70" t="s">
        <v>118</v>
      </c>
      <c r="B84" s="271" t="s">
        <v>421</v>
      </c>
      <c r="C84" s="64" t="s">
        <v>119</v>
      </c>
      <c r="D84" s="34">
        <f>SUM(D85:D88)</f>
        <v>0</v>
      </c>
    </row>
    <row r="85" spans="1:4" s="55" customFormat="1" ht="12" customHeight="1">
      <c r="A85" s="72" t="s">
        <v>512</v>
      </c>
      <c r="B85" s="272" t="s">
        <v>422</v>
      </c>
      <c r="C85" s="57" t="s">
        <v>693</v>
      </c>
      <c r="D85" s="67"/>
    </row>
    <row r="86" spans="1:4" s="55" customFormat="1" ht="12" customHeight="1">
      <c r="A86" s="73" t="s">
        <v>513</v>
      </c>
      <c r="B86" s="272" t="s">
        <v>423</v>
      </c>
      <c r="C86" s="60" t="s">
        <v>694</v>
      </c>
      <c r="D86" s="67"/>
    </row>
    <row r="87" spans="1:4" s="55" customFormat="1" ht="12" customHeight="1">
      <c r="A87" s="73" t="s">
        <v>514</v>
      </c>
      <c r="B87" s="272" t="s">
        <v>424</v>
      </c>
      <c r="C87" s="60" t="s">
        <v>695</v>
      </c>
      <c r="D87" s="67"/>
    </row>
    <row r="88" spans="1:4" s="55" customFormat="1" ht="12" customHeight="1" thickBot="1">
      <c r="A88" s="74" t="s">
        <v>515</v>
      </c>
      <c r="B88" s="272" t="s">
        <v>425</v>
      </c>
      <c r="C88" s="63" t="s">
        <v>696</v>
      </c>
      <c r="D88" s="67"/>
    </row>
    <row r="89" spans="1:4" s="55" customFormat="1" ht="13.5" customHeight="1" thickBot="1">
      <c r="A89" s="70" t="s">
        <v>122</v>
      </c>
      <c r="B89" s="271" t="s">
        <v>426</v>
      </c>
      <c r="C89" s="64" t="s">
        <v>123</v>
      </c>
      <c r="D89" s="75"/>
    </row>
    <row r="90" spans="1:4" s="55" customFormat="1" ht="13.5" customHeight="1" thickBot="1">
      <c r="A90" s="378" t="s">
        <v>187</v>
      </c>
      <c r="B90" s="271"/>
      <c r="C90" s="64" t="s">
        <v>718</v>
      </c>
      <c r="D90" s="75"/>
    </row>
    <row r="91" spans="1:4" s="55" customFormat="1" ht="15.75" customHeight="1" thickBot="1">
      <c r="A91" s="378" t="s">
        <v>190</v>
      </c>
      <c r="B91" s="271" t="s">
        <v>406</v>
      </c>
      <c r="C91" s="76" t="s">
        <v>125</v>
      </c>
      <c r="D91" s="41">
        <f>+D67+D71+D76+D79+D84+D89</f>
        <v>0</v>
      </c>
    </row>
    <row r="92" spans="1:4" s="55" customFormat="1" ht="16.5" customHeight="1" thickBot="1">
      <c r="A92" s="378" t="s">
        <v>193</v>
      </c>
      <c r="B92" s="275"/>
      <c r="C92" s="77" t="s">
        <v>127</v>
      </c>
      <c r="D92" s="41">
        <f>+D66+D91</f>
        <v>0</v>
      </c>
    </row>
    <row r="93" spans="1:4" s="55" customFormat="1">
      <c r="A93" s="101"/>
      <c r="B93" s="78"/>
      <c r="C93" s="102"/>
      <c r="D93" s="103"/>
    </row>
    <row r="94" spans="1:4" ht="16.5" customHeight="1">
      <c r="A94" s="563" t="s">
        <v>128</v>
      </c>
      <c r="B94" s="563"/>
      <c r="C94" s="563"/>
      <c r="D94" s="563"/>
    </row>
    <row r="95" spans="1:4" ht="16.5" customHeight="1" thickBot="1">
      <c r="A95" s="564" t="s">
        <v>129</v>
      </c>
      <c r="B95" s="564"/>
      <c r="C95" s="564"/>
      <c r="D95" s="45" t="s">
        <v>722</v>
      </c>
    </row>
    <row r="96" spans="1:4" ht="38.1" customHeight="1" thickBot="1">
      <c r="A96" s="46" t="s">
        <v>4</v>
      </c>
      <c r="B96" s="160" t="s">
        <v>332</v>
      </c>
      <c r="C96" s="47" t="s">
        <v>130</v>
      </c>
      <c r="D96" s="48" t="s">
        <v>886</v>
      </c>
    </row>
    <row r="97" spans="1:4" s="52" customFormat="1" ht="12" customHeight="1" thickBot="1">
      <c r="A97" s="33">
        <v>1</v>
      </c>
      <c r="B97" s="33">
        <v>2</v>
      </c>
      <c r="C97" s="79">
        <v>2</v>
      </c>
      <c r="D97" s="80">
        <v>3</v>
      </c>
    </row>
    <row r="98" spans="1:4" ht="12" customHeight="1" thickBot="1">
      <c r="A98" s="81" t="s">
        <v>7</v>
      </c>
      <c r="B98" s="276"/>
      <c r="C98" s="82" t="s">
        <v>131</v>
      </c>
      <c r="D98" s="83">
        <f>SUM(D99:D103)</f>
        <v>0</v>
      </c>
    </row>
    <row r="99" spans="1:4" ht="12" customHeight="1">
      <c r="A99" s="84" t="s">
        <v>9</v>
      </c>
      <c r="B99" s="277" t="s">
        <v>333</v>
      </c>
      <c r="C99" s="85" t="s">
        <v>132</v>
      </c>
      <c r="D99" s="86"/>
    </row>
    <row r="100" spans="1:4" ht="12" customHeight="1">
      <c r="A100" s="59" t="s">
        <v>11</v>
      </c>
      <c r="B100" s="273" t="s">
        <v>334</v>
      </c>
      <c r="C100" s="12" t="s">
        <v>133</v>
      </c>
      <c r="D100" s="61"/>
    </row>
    <row r="101" spans="1:4" ht="12" customHeight="1">
      <c r="A101" s="59" t="s">
        <v>13</v>
      </c>
      <c r="B101" s="273" t="s">
        <v>335</v>
      </c>
      <c r="C101" s="12" t="s">
        <v>134</v>
      </c>
      <c r="D101" s="65"/>
    </row>
    <row r="102" spans="1:4" ht="12" customHeight="1">
      <c r="A102" s="59" t="s">
        <v>15</v>
      </c>
      <c r="B102" s="273" t="s">
        <v>336</v>
      </c>
      <c r="C102" s="87" t="s">
        <v>135</v>
      </c>
      <c r="D102" s="65"/>
    </row>
    <row r="103" spans="1:4" ht="12" customHeight="1" thickBot="1">
      <c r="A103" s="59" t="s">
        <v>136</v>
      </c>
      <c r="B103" s="280" t="s">
        <v>337</v>
      </c>
      <c r="C103" s="88" t="s">
        <v>137</v>
      </c>
      <c r="D103" s="65"/>
    </row>
    <row r="104" spans="1:4" ht="12" customHeight="1" thickBot="1">
      <c r="A104" s="53" t="s">
        <v>20</v>
      </c>
      <c r="B104" s="271" t="s">
        <v>341</v>
      </c>
      <c r="C104" s="16" t="s">
        <v>697</v>
      </c>
      <c r="D104" s="34">
        <f>+D105+D107+D106</f>
        <v>0</v>
      </c>
    </row>
    <row r="105" spans="1:4" ht="12" customHeight="1">
      <c r="A105" s="56" t="s">
        <v>427</v>
      </c>
      <c r="B105" s="272" t="s">
        <v>341</v>
      </c>
      <c r="C105" s="14" t="s">
        <v>143</v>
      </c>
      <c r="D105" s="58"/>
    </row>
    <row r="106" spans="1:4" ht="12" customHeight="1">
      <c r="A106" s="56" t="s">
        <v>428</v>
      </c>
      <c r="B106" s="278" t="s">
        <v>341</v>
      </c>
      <c r="C106" s="305" t="s">
        <v>519</v>
      </c>
      <c r="D106" s="265"/>
    </row>
    <row r="107" spans="1:4" ht="12" customHeight="1" thickBot="1">
      <c r="A107" s="56" t="s">
        <v>429</v>
      </c>
      <c r="B107" s="274" t="s">
        <v>341</v>
      </c>
      <c r="C107" s="91" t="s">
        <v>518</v>
      </c>
      <c r="D107" s="65"/>
    </row>
    <row r="108" spans="1:4" ht="12" customHeight="1" thickBot="1">
      <c r="A108" s="53" t="s">
        <v>32</v>
      </c>
      <c r="B108" s="271"/>
      <c r="C108" s="90" t="s">
        <v>700</v>
      </c>
      <c r="D108" s="34">
        <f>+D109+D111+D113</f>
        <v>0</v>
      </c>
    </row>
    <row r="109" spans="1:4" ht="12" customHeight="1">
      <c r="A109" s="56" t="s">
        <v>687</v>
      </c>
      <c r="B109" s="272" t="s">
        <v>338</v>
      </c>
      <c r="C109" s="12" t="s">
        <v>138</v>
      </c>
      <c r="D109" s="58"/>
    </row>
    <row r="110" spans="1:4" ht="12" customHeight="1">
      <c r="A110" s="56" t="s">
        <v>688</v>
      </c>
      <c r="B110" s="281" t="s">
        <v>338</v>
      </c>
      <c r="C110" s="91" t="s">
        <v>139</v>
      </c>
      <c r="D110" s="58"/>
    </row>
    <row r="111" spans="1:4" ht="12" customHeight="1">
      <c r="A111" s="56" t="s">
        <v>689</v>
      </c>
      <c r="B111" s="281" t="s">
        <v>339</v>
      </c>
      <c r="C111" s="91" t="s">
        <v>140</v>
      </c>
      <c r="D111" s="61"/>
    </row>
    <row r="112" spans="1:4" ht="12" customHeight="1">
      <c r="A112" s="56" t="s">
        <v>698</v>
      </c>
      <c r="B112" s="281" t="s">
        <v>339</v>
      </c>
      <c r="C112" s="91" t="s">
        <v>141</v>
      </c>
      <c r="D112" s="37"/>
    </row>
    <row r="113" spans="1:4" ht="12" customHeight="1" thickBot="1">
      <c r="A113" s="56" t="s">
        <v>699</v>
      </c>
      <c r="B113" s="278" t="s">
        <v>340</v>
      </c>
      <c r="C113" s="92" t="s">
        <v>142</v>
      </c>
      <c r="D113" s="37"/>
    </row>
    <row r="114" spans="1:4" ht="12" customHeight="1" thickBot="1">
      <c r="A114" s="53" t="s">
        <v>144</v>
      </c>
      <c r="B114" s="271"/>
      <c r="C114" s="16" t="s">
        <v>145</v>
      </c>
      <c r="D114" s="34">
        <f>+D98+D108+D104</f>
        <v>0</v>
      </c>
    </row>
    <row r="115" spans="1:4" ht="12" customHeight="1" thickBot="1">
      <c r="A115" s="53" t="s">
        <v>46</v>
      </c>
      <c r="B115" s="271"/>
      <c r="C115" s="16" t="s">
        <v>146</v>
      </c>
      <c r="D115" s="34">
        <f>+D116+D117+D118</f>
        <v>0</v>
      </c>
    </row>
    <row r="116" spans="1:4" ht="12" customHeight="1">
      <c r="A116" s="56" t="s">
        <v>48</v>
      </c>
      <c r="B116" s="272" t="s">
        <v>342</v>
      </c>
      <c r="C116" s="14" t="s">
        <v>147</v>
      </c>
      <c r="D116" s="37"/>
    </row>
    <row r="117" spans="1:4" ht="12" customHeight="1">
      <c r="A117" s="56" t="s">
        <v>50</v>
      </c>
      <c r="B117" s="272" t="s">
        <v>343</v>
      </c>
      <c r="C117" s="14" t="s">
        <v>148</v>
      </c>
      <c r="D117" s="37"/>
    </row>
    <row r="118" spans="1:4" ht="12" customHeight="1" thickBot="1">
      <c r="A118" s="89" t="s">
        <v>52</v>
      </c>
      <c r="B118" s="278" t="s">
        <v>344</v>
      </c>
      <c r="C118" s="40" t="s">
        <v>149</v>
      </c>
      <c r="D118" s="37"/>
    </row>
    <row r="119" spans="1:4" ht="12" customHeight="1" thickBot="1">
      <c r="A119" s="53" t="s">
        <v>68</v>
      </c>
      <c r="B119" s="271" t="s">
        <v>345</v>
      </c>
      <c r="C119" s="16" t="s">
        <v>150</v>
      </c>
      <c r="D119" s="34">
        <f>SUM(D120:D123)</f>
        <v>0</v>
      </c>
    </row>
    <row r="120" spans="1:4" ht="12" customHeight="1">
      <c r="A120" s="56" t="s">
        <v>436</v>
      </c>
      <c r="B120" s="272" t="s">
        <v>346</v>
      </c>
      <c r="C120" s="14" t="s">
        <v>701</v>
      </c>
      <c r="D120" s="37"/>
    </row>
    <row r="121" spans="1:4" ht="12" customHeight="1">
      <c r="A121" s="56" t="s">
        <v>437</v>
      </c>
      <c r="B121" s="272" t="s">
        <v>347</v>
      </c>
      <c r="C121" s="14" t="s">
        <v>702</v>
      </c>
      <c r="D121" s="37"/>
    </row>
    <row r="122" spans="1:4" ht="12" customHeight="1">
      <c r="A122" s="56" t="s">
        <v>438</v>
      </c>
      <c r="B122" s="272" t="s">
        <v>348</v>
      </c>
      <c r="C122" s="14" t="s">
        <v>703</v>
      </c>
      <c r="D122" s="37"/>
    </row>
    <row r="123" spans="1:4" ht="12" customHeight="1" thickBot="1">
      <c r="A123" s="56" t="s">
        <v>439</v>
      </c>
      <c r="B123" s="272" t="s">
        <v>866</v>
      </c>
      <c r="C123" s="14" t="s">
        <v>705</v>
      </c>
      <c r="D123" s="37"/>
    </row>
    <row r="124" spans="1:4" ht="12" customHeight="1" thickBot="1">
      <c r="A124" s="53" t="s">
        <v>151</v>
      </c>
      <c r="B124" s="271"/>
      <c r="C124" s="16" t="s">
        <v>152</v>
      </c>
      <c r="D124" s="41">
        <f>SUM(D125:D129)</f>
        <v>0</v>
      </c>
    </row>
    <row r="125" spans="1:4" ht="12" customHeight="1">
      <c r="A125" s="56" t="s">
        <v>82</v>
      </c>
      <c r="B125" s="272" t="s">
        <v>349</v>
      </c>
      <c r="C125" s="14" t="s">
        <v>153</v>
      </c>
      <c r="D125" s="37"/>
    </row>
    <row r="126" spans="1:4" ht="12" customHeight="1">
      <c r="A126" s="56" t="s">
        <v>83</v>
      </c>
      <c r="B126" s="272" t="s">
        <v>350</v>
      </c>
      <c r="C126" s="14" t="s">
        <v>154</v>
      </c>
      <c r="D126" s="37"/>
    </row>
    <row r="127" spans="1:4" ht="12" customHeight="1">
      <c r="A127" s="56" t="s">
        <v>84</v>
      </c>
      <c r="B127" s="272" t="s">
        <v>351</v>
      </c>
      <c r="C127" s="14" t="s">
        <v>708</v>
      </c>
      <c r="D127" s="37"/>
    </row>
    <row r="128" spans="1:4" ht="12" customHeight="1">
      <c r="A128" s="56" t="s">
        <v>85</v>
      </c>
      <c r="B128" s="272" t="s">
        <v>352</v>
      </c>
      <c r="C128" s="14" t="s">
        <v>235</v>
      </c>
      <c r="D128" s="37"/>
    </row>
    <row r="129" spans="1:9" ht="12" customHeight="1" thickBot="1">
      <c r="A129" s="89"/>
      <c r="B129" s="278" t="s">
        <v>724</v>
      </c>
      <c r="C129" s="40" t="s">
        <v>723</v>
      </c>
      <c r="D129" s="282"/>
    </row>
    <row r="130" spans="1:9" ht="12" customHeight="1" thickBot="1">
      <c r="A130" s="53" t="s">
        <v>86</v>
      </c>
      <c r="B130" s="271" t="s">
        <v>353</v>
      </c>
      <c r="C130" s="16" t="s">
        <v>155</v>
      </c>
      <c r="D130" s="94">
        <f>+D131+D132+D134+D135</f>
        <v>0</v>
      </c>
    </row>
    <row r="131" spans="1:9" ht="12" customHeight="1">
      <c r="A131" s="56" t="s">
        <v>502</v>
      </c>
      <c r="B131" s="272" t="s">
        <v>354</v>
      </c>
      <c r="C131" s="14" t="s">
        <v>709</v>
      </c>
      <c r="D131" s="37"/>
    </row>
    <row r="132" spans="1:9" ht="12" customHeight="1">
      <c r="A132" s="56" t="s">
        <v>503</v>
      </c>
      <c r="B132" s="272" t="s">
        <v>355</v>
      </c>
      <c r="C132" s="14" t="s">
        <v>710</v>
      </c>
      <c r="D132" s="37"/>
    </row>
    <row r="133" spans="1:9" ht="12" customHeight="1">
      <c r="A133" s="56" t="s">
        <v>504</v>
      </c>
      <c r="B133" s="272" t="s">
        <v>356</v>
      </c>
      <c r="C133" s="14" t="s">
        <v>711</v>
      </c>
      <c r="D133" s="37"/>
    </row>
    <row r="134" spans="1:9" ht="12" customHeight="1">
      <c r="A134" s="56" t="s">
        <v>505</v>
      </c>
      <c r="B134" s="272" t="s">
        <v>357</v>
      </c>
      <c r="C134" s="14" t="s">
        <v>712</v>
      </c>
      <c r="D134" s="37"/>
    </row>
    <row r="135" spans="1:9" ht="12" customHeight="1" thickBot="1">
      <c r="A135" s="89" t="s">
        <v>506</v>
      </c>
      <c r="B135" s="272" t="s">
        <v>725</v>
      </c>
      <c r="C135" s="40" t="s">
        <v>713</v>
      </c>
      <c r="D135" s="93"/>
    </row>
    <row r="136" spans="1:9" ht="12" customHeight="1" thickBot="1">
      <c r="A136" s="376" t="s">
        <v>545</v>
      </c>
      <c r="B136" s="377" t="s">
        <v>719</v>
      </c>
      <c r="C136" s="16" t="s">
        <v>714</v>
      </c>
      <c r="D136" s="354"/>
    </row>
    <row r="137" spans="1:9" ht="12" customHeight="1" thickBot="1">
      <c r="A137" s="376" t="s">
        <v>548</v>
      </c>
      <c r="B137" s="377" t="s">
        <v>720</v>
      </c>
      <c r="C137" s="16" t="s">
        <v>715</v>
      </c>
      <c r="D137" s="354"/>
    </row>
    <row r="138" spans="1:9" ht="15" customHeight="1" thickBot="1">
      <c r="A138" s="53" t="s">
        <v>176</v>
      </c>
      <c r="B138" s="271" t="s">
        <v>721</v>
      </c>
      <c r="C138" s="16" t="s">
        <v>717</v>
      </c>
      <c r="D138" s="95">
        <f>+D115+D119+D124+D130</f>
        <v>0</v>
      </c>
      <c r="F138" s="96"/>
      <c r="G138" s="97"/>
      <c r="H138" s="97"/>
      <c r="I138" s="97"/>
    </row>
    <row r="139" spans="1:9" s="55" customFormat="1" ht="12.95" customHeight="1" thickBot="1">
      <c r="A139" s="98" t="s">
        <v>177</v>
      </c>
      <c r="B139" s="279"/>
      <c r="C139" s="99" t="s">
        <v>716</v>
      </c>
      <c r="D139" s="95">
        <f>+D114+D138</f>
        <v>0</v>
      </c>
    </row>
    <row r="140" spans="1:9" ht="7.5" customHeight="1"/>
    <row r="141" spans="1:9">
      <c r="A141" s="565" t="s">
        <v>159</v>
      </c>
      <c r="B141" s="565"/>
      <c r="C141" s="565"/>
      <c r="D141" s="565"/>
    </row>
    <row r="142" spans="1:9" ht="15" customHeight="1" thickBot="1">
      <c r="A142" s="562" t="s">
        <v>160</v>
      </c>
      <c r="B142" s="562"/>
      <c r="C142" s="562"/>
      <c r="D142" s="45" t="s">
        <v>722</v>
      </c>
    </row>
    <row r="143" spans="1:9" ht="13.5" customHeight="1" thickBot="1">
      <c r="A143" s="53">
        <v>1</v>
      </c>
      <c r="B143" s="271"/>
      <c r="C143" s="90" t="s">
        <v>161</v>
      </c>
      <c r="D143" s="34">
        <f>+D66-D114</f>
        <v>0</v>
      </c>
    </row>
    <row r="144" spans="1:9" ht="27.75" customHeight="1" thickBot="1">
      <c r="A144" s="53" t="s">
        <v>20</v>
      </c>
      <c r="B144" s="271"/>
      <c r="C144" s="90" t="s">
        <v>162</v>
      </c>
      <c r="D144" s="34">
        <f>+D91-D138</f>
        <v>0</v>
      </c>
    </row>
    <row r="146" spans="4:4">
      <c r="D146" s="270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1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90" fitToHeight="2" orientation="portrait" r:id="rId1"/>
  <headerFooter alignWithMargins="0">
    <oddHeader xml:space="preserve">&amp;C&amp;"Times New Roman CE,Félkövér"&amp;12KÖZSÉGI ÖNKORMÁNYZAT VÁRALJA
 2020. ÉVI KÖLTSÉGVETÉS ÁLLAMI (ÁLLAMIGAZGATÁSI) FELADATOK MÉRLEGE
&amp;R&amp;"Times New Roman CE,Félkövér dőlt" 1.4. melléklet </oddHeader>
  </headerFooter>
  <rowBreaks count="2" manualBreakCount="2">
    <brk id="66" max="3" man="1"/>
    <brk id="9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G67"/>
  <sheetViews>
    <sheetView view="pageBreakPreview" topLeftCell="A40" zoomScale="130" zoomScaleNormal="115" zoomScaleSheetLayoutView="130" workbookViewId="0">
      <selection activeCell="C53" sqref="C53"/>
    </sheetView>
  </sheetViews>
  <sheetFormatPr defaultColWidth="9.140625" defaultRowHeight="12.75"/>
  <cols>
    <col min="1" max="1" width="5.85546875" style="32" customWidth="1"/>
    <col min="2" max="2" width="47.28515625" style="106" customWidth="1"/>
    <col min="3" max="3" width="14" style="32" customWidth="1"/>
    <col min="4" max="4" width="14" style="32" hidden="1" customWidth="1"/>
    <col min="5" max="5" width="47.28515625" style="32" customWidth="1"/>
    <col min="6" max="6" width="14" style="32" customWidth="1"/>
    <col min="7" max="7" width="14" style="32" hidden="1" customWidth="1"/>
    <col min="8" max="16384" width="9.140625" style="32"/>
  </cols>
  <sheetData>
    <row r="1" spans="1:7" ht="39.75" customHeight="1">
      <c r="B1" s="104" t="s">
        <v>163</v>
      </c>
      <c r="C1" s="105"/>
      <c r="D1" s="105"/>
      <c r="E1" s="105"/>
      <c r="F1" s="105"/>
      <c r="G1" s="105"/>
    </row>
    <row r="2" spans="1:7" ht="14.25" thickBot="1">
      <c r="F2" s="107" t="s">
        <v>726</v>
      </c>
      <c r="G2" s="107" t="s">
        <v>164</v>
      </c>
    </row>
    <row r="3" spans="1:7" ht="18" customHeight="1" thickBot="1">
      <c r="A3" s="566" t="s">
        <v>4</v>
      </c>
      <c r="B3" s="108" t="s">
        <v>165</v>
      </c>
      <c r="C3" s="109"/>
      <c r="D3" s="315"/>
      <c r="E3" s="108" t="s">
        <v>166</v>
      </c>
      <c r="F3" s="110"/>
      <c r="G3" s="110"/>
    </row>
    <row r="4" spans="1:7" s="114" customFormat="1" ht="35.25" customHeight="1" thickBot="1">
      <c r="A4" s="567"/>
      <c r="B4" s="111" t="s">
        <v>167</v>
      </c>
      <c r="C4" s="48" t="s">
        <v>886</v>
      </c>
      <c r="D4" s="316"/>
      <c r="E4" s="111" t="s">
        <v>167</v>
      </c>
      <c r="F4" s="48" t="s">
        <v>886</v>
      </c>
      <c r="G4" s="113" t="s">
        <v>6</v>
      </c>
    </row>
    <row r="5" spans="1:7" s="119" customFormat="1" ht="12" customHeight="1" thickBot="1">
      <c r="A5" s="115">
        <v>1</v>
      </c>
      <c r="B5" s="116">
        <v>2</v>
      </c>
      <c r="C5" s="117" t="s">
        <v>32</v>
      </c>
      <c r="D5" s="317"/>
      <c r="E5" s="116" t="s">
        <v>144</v>
      </c>
      <c r="F5" s="118" t="s">
        <v>46</v>
      </c>
      <c r="G5" s="118" t="s">
        <v>46</v>
      </c>
    </row>
    <row r="6" spans="1:7" ht="12.95" customHeight="1">
      <c r="A6" s="120" t="s">
        <v>7</v>
      </c>
      <c r="B6" s="121" t="s">
        <v>168</v>
      </c>
      <c r="C6" s="122">
        <f>'1.1.sz.mell.'!D5</f>
        <v>72370447</v>
      </c>
      <c r="D6" s="122" t="e">
        <f>'1.1.sz.mell.'!#REF!</f>
        <v>#REF!</v>
      </c>
      <c r="E6" s="121" t="s">
        <v>169</v>
      </c>
      <c r="F6" s="123">
        <f>'1.1.sz.mell.'!D99</f>
        <v>20974952</v>
      </c>
      <c r="G6" s="123" t="e">
        <f>'1.1.sz.mell.'!#REF!</f>
        <v>#REF!</v>
      </c>
    </row>
    <row r="7" spans="1:7" ht="12.95" customHeight="1">
      <c r="A7" s="124" t="s">
        <v>20</v>
      </c>
      <c r="B7" s="125" t="s">
        <v>170</v>
      </c>
      <c r="C7" s="126">
        <f>'1.1.sz.mell.'!D12</f>
        <v>2070000</v>
      </c>
      <c r="D7" s="126" t="e">
        <f>'1.1.sz.mell.'!#REF!</f>
        <v>#REF!</v>
      </c>
      <c r="E7" s="125" t="s">
        <v>133</v>
      </c>
      <c r="F7" s="123">
        <f>'1.1.sz.mell.'!D100</f>
        <v>3648014</v>
      </c>
      <c r="G7" s="123" t="e">
        <f>'1.1.sz.mell.'!#REF!</f>
        <v>#REF!</v>
      </c>
    </row>
    <row r="8" spans="1:7" ht="12.95" customHeight="1">
      <c r="A8" s="124" t="s">
        <v>32</v>
      </c>
      <c r="B8" s="125" t="s">
        <v>172</v>
      </c>
      <c r="C8" s="126">
        <f>'1.1.sz.mell.'!D26</f>
        <v>5800000</v>
      </c>
      <c r="D8" s="126" t="e">
        <f>'1.1.sz.mell.'!#REF!</f>
        <v>#REF!</v>
      </c>
      <c r="E8" s="125" t="s">
        <v>171</v>
      </c>
      <c r="F8" s="123">
        <f>'1.1.sz.mell.'!D101</f>
        <v>19266660</v>
      </c>
      <c r="G8" s="123" t="e">
        <f>'1.1.sz.mell.'!#REF!</f>
        <v>#REF!</v>
      </c>
    </row>
    <row r="9" spans="1:7" ht="12.95" customHeight="1">
      <c r="A9" s="124" t="s">
        <v>144</v>
      </c>
      <c r="B9" s="125" t="s">
        <v>315</v>
      </c>
      <c r="C9" s="126">
        <f>'1.1.sz.mell.'!D34</f>
        <v>2819500</v>
      </c>
      <c r="D9" s="126" t="e">
        <f>'1.1.sz.mell.'!#REF!</f>
        <v>#REF!</v>
      </c>
      <c r="E9" s="125" t="s">
        <v>135</v>
      </c>
      <c r="F9" s="123">
        <f>'1.1.sz.mell.'!D102</f>
        <v>7134506</v>
      </c>
      <c r="G9" s="123" t="e">
        <f>'1.1.sz.mell.'!#REF!</f>
        <v>#REF!</v>
      </c>
    </row>
    <row r="10" spans="1:7" ht="12.95" customHeight="1">
      <c r="A10" s="124" t="s">
        <v>46</v>
      </c>
      <c r="B10" s="127" t="s">
        <v>173</v>
      </c>
      <c r="C10" s="126">
        <f>'1.1.sz.mell.'!D52</f>
        <v>110000</v>
      </c>
      <c r="D10" s="126" t="e">
        <f>'1.1.sz.mell.'!#REF!</f>
        <v>#REF!</v>
      </c>
      <c r="E10" s="125" t="s">
        <v>137</v>
      </c>
      <c r="F10" s="123">
        <f>'1.1.sz.mell.'!D103</f>
        <v>47239686</v>
      </c>
      <c r="G10" s="123" t="e">
        <f>'1.1.sz.mell.'!#REF!</f>
        <v>#REF!</v>
      </c>
    </row>
    <row r="11" spans="1:7" ht="12.95" customHeight="1">
      <c r="A11" s="124" t="s">
        <v>68</v>
      </c>
      <c r="B11" s="125" t="s">
        <v>174</v>
      </c>
      <c r="C11" s="128"/>
      <c r="D11" s="126" t="e">
        <f>'1.1.sz.mell.'!#REF!</f>
        <v>#REF!</v>
      </c>
      <c r="E11" s="125" t="s">
        <v>143</v>
      </c>
      <c r="F11" s="13">
        <f>'1.1.sz.mell.'!D105</f>
        <v>2376352</v>
      </c>
      <c r="G11" s="13" t="e">
        <f>'1.1.sz.mell.'!#REF!+'1.1.sz.mell.'!#REF!</f>
        <v>#REF!</v>
      </c>
    </row>
    <row r="12" spans="1:7" ht="12.95" customHeight="1">
      <c r="A12" s="124" t="s">
        <v>151</v>
      </c>
      <c r="B12" s="125"/>
      <c r="C12" s="128"/>
      <c r="D12" s="128"/>
      <c r="E12" s="129" t="s">
        <v>519</v>
      </c>
      <c r="F12" s="13"/>
      <c r="G12" s="13"/>
    </row>
    <row r="13" spans="1:7" ht="12.95" customHeight="1">
      <c r="A13" s="124" t="s">
        <v>86</v>
      </c>
      <c r="B13" s="129"/>
      <c r="C13" s="126"/>
      <c r="D13" s="126"/>
      <c r="E13" s="129"/>
      <c r="F13" s="13"/>
      <c r="G13" s="13"/>
    </row>
    <row r="14" spans="1:7" ht="12.95" customHeight="1">
      <c r="A14" s="124" t="s">
        <v>88</v>
      </c>
      <c r="B14" s="130"/>
      <c r="C14" s="128"/>
      <c r="D14" s="128"/>
      <c r="E14" s="129"/>
      <c r="F14" s="13"/>
      <c r="G14" s="13"/>
    </row>
    <row r="15" spans="1:7" ht="12.95" customHeight="1">
      <c r="A15" s="124" t="s">
        <v>157</v>
      </c>
      <c r="B15" s="129"/>
      <c r="C15" s="126"/>
      <c r="D15" s="126"/>
      <c r="E15" s="129"/>
      <c r="F15" s="13"/>
      <c r="G15" s="13"/>
    </row>
    <row r="16" spans="1:7" ht="12.95" customHeight="1">
      <c r="A16" s="124" t="s">
        <v>176</v>
      </c>
      <c r="B16" s="129"/>
      <c r="C16" s="126"/>
      <c r="D16" s="318"/>
      <c r="E16" s="129"/>
      <c r="F16" s="13"/>
      <c r="G16" s="13"/>
    </row>
    <row r="17" spans="1:7" ht="12.95" customHeight="1" thickBot="1">
      <c r="A17" s="124" t="s">
        <v>177</v>
      </c>
      <c r="B17" s="131"/>
      <c r="C17" s="132"/>
      <c r="D17" s="319"/>
      <c r="E17" s="129"/>
      <c r="F17" s="133"/>
      <c r="G17" s="133"/>
    </row>
    <row r="18" spans="1:7" ht="15.95" customHeight="1" thickBot="1">
      <c r="A18" s="134" t="s">
        <v>178</v>
      </c>
      <c r="B18" s="135" t="s">
        <v>179</v>
      </c>
      <c r="C18" s="136">
        <f>SUM(C6:C7,C8:C10,C13:C17)</f>
        <v>83169947</v>
      </c>
      <c r="D18" s="136" t="e">
        <f>SUM(D6:D7,D9:D11,D13:D17)</f>
        <v>#REF!</v>
      </c>
      <c r="E18" s="135" t="s">
        <v>180</v>
      </c>
      <c r="F18" s="10">
        <f>SUM(F6:F17)</f>
        <v>100640170</v>
      </c>
      <c r="G18" s="10" t="e">
        <f>SUM(G6:G17)</f>
        <v>#REF!</v>
      </c>
    </row>
    <row r="19" spans="1:7" ht="12.95" customHeight="1">
      <c r="A19" s="137" t="s">
        <v>181</v>
      </c>
      <c r="B19" s="138" t="s">
        <v>182</v>
      </c>
      <c r="C19" s="139">
        <f>+C20+C21+C22+C23</f>
        <v>20376205</v>
      </c>
      <c r="D19" s="139">
        <f>+D20+D21+D22+D23</f>
        <v>221847</v>
      </c>
      <c r="E19" s="140" t="s">
        <v>183</v>
      </c>
      <c r="F19" s="18"/>
      <c r="G19" s="18"/>
    </row>
    <row r="20" spans="1:7" ht="12.95" customHeight="1">
      <c r="A20" s="124" t="s">
        <v>184</v>
      </c>
      <c r="B20" s="140" t="s">
        <v>185</v>
      </c>
      <c r="C20" s="141">
        <v>20376205</v>
      </c>
      <c r="D20" s="141">
        <v>221847</v>
      </c>
      <c r="E20" s="140" t="s">
        <v>186</v>
      </c>
      <c r="F20" s="26"/>
      <c r="G20" s="26"/>
    </row>
    <row r="21" spans="1:7" ht="12.95" customHeight="1">
      <c r="A21" s="124" t="s">
        <v>187</v>
      </c>
      <c r="B21" s="140" t="s">
        <v>188</v>
      </c>
      <c r="C21" s="141"/>
      <c r="D21" s="141"/>
      <c r="E21" s="140" t="s">
        <v>189</v>
      </c>
      <c r="F21" s="26"/>
      <c r="G21" s="26"/>
    </row>
    <row r="22" spans="1:7" ht="12.95" customHeight="1">
      <c r="A22" s="124" t="s">
        <v>190</v>
      </c>
      <c r="B22" s="140" t="s">
        <v>191</v>
      </c>
      <c r="C22" s="141"/>
      <c r="D22" s="141"/>
      <c r="E22" s="140" t="s">
        <v>192</v>
      </c>
      <c r="F22" s="26"/>
      <c r="G22" s="26"/>
    </row>
    <row r="23" spans="1:7" ht="12.95" customHeight="1">
      <c r="A23" s="124" t="s">
        <v>193</v>
      </c>
      <c r="B23" s="140" t="s">
        <v>194</v>
      </c>
      <c r="C23" s="141"/>
      <c r="D23" s="141"/>
      <c r="E23" s="138" t="s">
        <v>195</v>
      </c>
      <c r="F23" s="26"/>
      <c r="G23" s="26"/>
    </row>
    <row r="24" spans="1:7" ht="12.95" customHeight="1">
      <c r="A24" s="124" t="s">
        <v>196</v>
      </c>
      <c r="B24" s="140" t="s">
        <v>197</v>
      </c>
      <c r="C24" s="142">
        <f>+C25+C26</f>
        <v>0</v>
      </c>
      <c r="D24" s="142">
        <f>+D25+D26</f>
        <v>0</v>
      </c>
      <c r="E24" s="140" t="s">
        <v>198</v>
      </c>
      <c r="F24" s="26"/>
      <c r="G24" s="26"/>
    </row>
    <row r="25" spans="1:7" ht="12.95" customHeight="1">
      <c r="A25" s="137" t="s">
        <v>199</v>
      </c>
      <c r="B25" s="138" t="s">
        <v>200</v>
      </c>
      <c r="C25" s="143"/>
      <c r="D25" s="143"/>
      <c r="E25" s="121" t="s">
        <v>201</v>
      </c>
      <c r="F25" s="18"/>
      <c r="G25" s="18"/>
    </row>
    <row r="26" spans="1:7" ht="12.95" customHeight="1" thickBot="1">
      <c r="A26" s="124" t="s">
        <v>202</v>
      </c>
      <c r="B26" s="140" t="s">
        <v>203</v>
      </c>
      <c r="C26" s="141"/>
      <c r="D26" s="141"/>
      <c r="E26" s="14" t="s">
        <v>154</v>
      </c>
      <c r="F26" s="26">
        <f>'1.1.sz.mell.'!D126</f>
        <v>2905982</v>
      </c>
      <c r="G26" s="26" t="e">
        <f>'1.1.sz.mell.'!#REF!</f>
        <v>#REF!</v>
      </c>
    </row>
    <row r="27" spans="1:7" ht="15.95" customHeight="1" thickBot="1">
      <c r="A27" s="134" t="s">
        <v>204</v>
      </c>
      <c r="B27" s="135" t="s">
        <v>205</v>
      </c>
      <c r="C27" s="136">
        <f>+C19+C24</f>
        <v>20376205</v>
      </c>
      <c r="D27" s="136">
        <f>+D19+D24</f>
        <v>221847</v>
      </c>
      <c r="E27" s="135" t="s">
        <v>206</v>
      </c>
      <c r="F27" s="10">
        <f>SUM(F19:F26)</f>
        <v>2905982</v>
      </c>
      <c r="G27" s="10" t="e">
        <f>SUM(G19:G26)</f>
        <v>#REF!</v>
      </c>
    </row>
    <row r="28" spans="1:7" ht="13.5" thickBot="1">
      <c r="A28" s="134" t="s">
        <v>207</v>
      </c>
      <c r="B28" s="144" t="s">
        <v>208</v>
      </c>
      <c r="C28" s="145">
        <f>+C18+C27</f>
        <v>103546152</v>
      </c>
      <c r="D28" s="145" t="e">
        <f>+D18+D27</f>
        <v>#REF!</v>
      </c>
      <c r="E28" s="144" t="s">
        <v>209</v>
      </c>
      <c r="F28" s="145">
        <f>+F18+F27</f>
        <v>103546152</v>
      </c>
      <c r="G28" s="145" t="e">
        <f>+G18+G27</f>
        <v>#REF!</v>
      </c>
    </row>
    <row r="29" spans="1:7" ht="13.5" thickBot="1">
      <c r="A29" s="134" t="s">
        <v>210</v>
      </c>
      <c r="B29" s="144" t="s">
        <v>211</v>
      </c>
      <c r="C29" s="145">
        <f>IF(C18-F18&lt;0,F18-C18,"-")</f>
        <v>17470223</v>
      </c>
      <c r="D29" s="145" t="e">
        <f>IF(D18-G18&lt;0,G18-D18,"-")</f>
        <v>#REF!</v>
      </c>
      <c r="E29" s="144" t="s">
        <v>212</v>
      </c>
      <c r="F29" s="145" t="str">
        <f>IF(C18-F18&gt;0,C18-F18,"-")</f>
        <v>-</v>
      </c>
      <c r="G29" s="145" t="e">
        <f>IF(D18-G18&gt;0,D18-G18,"-")</f>
        <v>#REF!</v>
      </c>
    </row>
    <row r="30" spans="1:7" ht="13.5" thickBot="1">
      <c r="A30" s="134" t="s">
        <v>213</v>
      </c>
      <c r="B30" s="144" t="s">
        <v>214</v>
      </c>
      <c r="C30" s="145" t="str">
        <f>IF(C18+C19-F28&lt;0,F28-(C18+C19),"-")</f>
        <v>-</v>
      </c>
      <c r="D30" s="145" t="e">
        <f>IF(D18+D19-G28&lt;0,G28-(D18+D19),"-")</f>
        <v>#REF!</v>
      </c>
      <c r="E30" s="144" t="s">
        <v>215</v>
      </c>
      <c r="F30" s="145" t="str">
        <f>IF(C18+C19-F28&gt;0,C18+C19-F28,"-")</f>
        <v>-</v>
      </c>
      <c r="G30" s="145" t="e">
        <f>IF(D18+D19-G28&gt;0,D18+D19-G28,"-")</f>
        <v>#REF!</v>
      </c>
    </row>
    <row r="31" spans="1:7" ht="18.75">
      <c r="B31" s="371"/>
      <c r="C31" s="371"/>
      <c r="D31" s="371"/>
      <c r="E31" s="371"/>
    </row>
    <row r="32" spans="1:7" ht="31.5" customHeight="1">
      <c r="B32" s="570" t="s">
        <v>216</v>
      </c>
      <c r="C32" s="570"/>
      <c r="D32" s="570"/>
      <c r="E32" s="570"/>
      <c r="F32" s="570"/>
      <c r="G32" s="105"/>
    </row>
    <row r="33" spans="1:7" ht="14.25" thickBot="1">
      <c r="F33" s="107" t="s">
        <v>726</v>
      </c>
      <c r="G33" s="107" t="s">
        <v>164</v>
      </c>
    </row>
    <row r="34" spans="1:7" ht="13.5" thickBot="1">
      <c r="A34" s="568" t="s">
        <v>4</v>
      </c>
      <c r="B34" s="108" t="s">
        <v>165</v>
      </c>
      <c r="C34" s="109"/>
      <c r="D34" s="315"/>
      <c r="E34" s="108" t="s">
        <v>166</v>
      </c>
      <c r="F34" s="110"/>
      <c r="G34" s="110"/>
    </row>
    <row r="35" spans="1:7" s="114" customFormat="1" ht="24.75" thickBot="1">
      <c r="A35" s="569"/>
      <c r="B35" s="111" t="s">
        <v>167</v>
      </c>
      <c r="C35" s="48" t="s">
        <v>886</v>
      </c>
      <c r="D35" s="316"/>
      <c r="E35" s="111" t="s">
        <v>167</v>
      </c>
      <c r="F35" s="48" t="s">
        <v>886</v>
      </c>
      <c r="G35" s="112" t="s">
        <v>6</v>
      </c>
    </row>
    <row r="36" spans="1:7" s="114" customFormat="1" ht="13.5" thickBot="1">
      <c r="A36" s="115">
        <v>1</v>
      </c>
      <c r="B36" s="116">
        <v>2</v>
      </c>
      <c r="C36" s="117">
        <v>3</v>
      </c>
      <c r="D36" s="317"/>
      <c r="E36" s="116">
        <v>4</v>
      </c>
      <c r="F36" s="118">
        <v>5</v>
      </c>
      <c r="G36" s="118">
        <v>5</v>
      </c>
    </row>
    <row r="37" spans="1:7" ht="12.95" customHeight="1">
      <c r="A37" s="120" t="s">
        <v>7</v>
      </c>
      <c r="B37" s="121" t="s">
        <v>217</v>
      </c>
      <c r="C37" s="122">
        <f>'1.1.sz.mell.'!D19</f>
        <v>3999990</v>
      </c>
      <c r="D37" s="122" t="e">
        <f>'1.1.sz.mell.'!#REF!</f>
        <v>#REF!</v>
      </c>
      <c r="E37" s="121" t="s">
        <v>138</v>
      </c>
      <c r="F37" s="123">
        <f>'1.1.sz.mell.'!D109</f>
        <v>20924403</v>
      </c>
      <c r="G37" s="123" t="e">
        <f>'1.1.sz.mell.'!#REF!</f>
        <v>#REF!</v>
      </c>
    </row>
    <row r="38" spans="1:7">
      <c r="A38" s="124" t="s">
        <v>20</v>
      </c>
      <c r="B38" s="125" t="s">
        <v>218</v>
      </c>
      <c r="C38" s="126"/>
      <c r="D38" s="126" t="e">
        <f>'1.1.sz.mell.'!#REF!</f>
        <v>#REF!</v>
      </c>
      <c r="E38" s="125" t="s">
        <v>219</v>
      </c>
      <c r="F38" s="123">
        <f>'1.1.sz.mell.'!D110</f>
        <v>0</v>
      </c>
      <c r="G38" s="123" t="e">
        <f>'1.1.sz.mell.'!#REF!</f>
        <v>#REF!</v>
      </c>
    </row>
    <row r="39" spans="1:7" ht="12.95" customHeight="1">
      <c r="A39" s="124" t="s">
        <v>32</v>
      </c>
      <c r="B39" s="125" t="s">
        <v>220</v>
      </c>
      <c r="C39" s="126">
        <f>'1.1.sz.mell.'!D46</f>
        <v>0</v>
      </c>
      <c r="D39" s="126" t="e">
        <f>'1.1.sz.mell.'!#REF!</f>
        <v>#REF!</v>
      </c>
      <c r="E39" s="125" t="s">
        <v>140</v>
      </c>
      <c r="F39" s="123">
        <f>'1.1.sz.mell.'!D111</f>
        <v>19757173</v>
      </c>
      <c r="G39" s="123" t="e">
        <f>'1.1.sz.mell.'!#REF!</f>
        <v>#REF!</v>
      </c>
    </row>
    <row r="40" spans="1:7" ht="12.95" customHeight="1">
      <c r="A40" s="124" t="s">
        <v>144</v>
      </c>
      <c r="B40" s="125" t="s">
        <v>221</v>
      </c>
      <c r="C40" s="126">
        <f>'1.1.sz.mell.'!D63</f>
        <v>0</v>
      </c>
      <c r="D40" s="126" t="e">
        <f>'1.1.sz.mell.'!#REF!</f>
        <v>#REF!</v>
      </c>
      <c r="E40" s="125" t="s">
        <v>222</v>
      </c>
      <c r="F40" s="123">
        <f>'1.1.sz.mell.'!D112</f>
        <v>0</v>
      </c>
      <c r="G40" s="123" t="e">
        <f>'1.1.sz.mell.'!#REF!</f>
        <v>#REF!</v>
      </c>
    </row>
    <row r="41" spans="1:7" ht="12.75" customHeight="1">
      <c r="A41" s="124" t="s">
        <v>46</v>
      </c>
      <c r="B41" s="125"/>
      <c r="C41" s="126"/>
      <c r="D41" s="126" t="e">
        <f>'1.1.sz.mell.'!#REF!</f>
        <v>#REF!</v>
      </c>
      <c r="E41" s="125" t="s">
        <v>142</v>
      </c>
      <c r="F41" s="123">
        <f>'1.1.sz.mell.'!D113</f>
        <v>3375000</v>
      </c>
      <c r="G41" s="13" t="e">
        <f>'1.1.sz.mell.'!#REF!</f>
        <v>#REF!</v>
      </c>
    </row>
    <row r="42" spans="1:7" ht="12.95" customHeight="1">
      <c r="A42" s="124" t="s">
        <v>68</v>
      </c>
      <c r="B42" s="125"/>
      <c r="C42" s="128"/>
      <c r="D42" s="128"/>
      <c r="E42" s="129" t="s">
        <v>441</v>
      </c>
      <c r="F42" s="13">
        <f>'1.1.sz.mell.'!D107</f>
        <v>0</v>
      </c>
      <c r="G42" s="13" t="e">
        <f>'1.1.sz.mell.'!#REF!</f>
        <v>#REF!</v>
      </c>
    </row>
    <row r="43" spans="1:7" ht="12.95" customHeight="1">
      <c r="A43" s="124" t="s">
        <v>151</v>
      </c>
      <c r="B43" s="129"/>
      <c r="C43" s="126"/>
      <c r="D43" s="126"/>
      <c r="E43" s="129" t="s">
        <v>519</v>
      </c>
      <c r="F43" s="13"/>
      <c r="G43" s="13"/>
    </row>
    <row r="44" spans="1:7" ht="12.95" customHeight="1">
      <c r="A44" s="124" t="s">
        <v>86</v>
      </c>
      <c r="B44" s="129"/>
      <c r="C44" s="126"/>
      <c r="D44" s="126"/>
      <c r="E44" s="129"/>
      <c r="F44" s="13"/>
      <c r="G44" s="13"/>
    </row>
    <row r="45" spans="1:7" ht="12.95" customHeight="1">
      <c r="A45" s="124" t="s">
        <v>88</v>
      </c>
      <c r="B45" s="129"/>
      <c r="C45" s="128"/>
      <c r="D45" s="128"/>
      <c r="E45" s="129"/>
      <c r="F45" s="13"/>
      <c r="G45" s="13"/>
    </row>
    <row r="46" spans="1:7">
      <c r="A46" s="124" t="s">
        <v>157</v>
      </c>
      <c r="B46" s="129"/>
      <c r="C46" s="128"/>
      <c r="D46" s="128"/>
      <c r="E46" s="129"/>
      <c r="F46" s="13"/>
      <c r="G46" s="13"/>
    </row>
    <row r="47" spans="1:7" ht="12.95" customHeight="1" thickBot="1">
      <c r="A47" s="137" t="s">
        <v>176</v>
      </c>
      <c r="B47" s="146"/>
      <c r="C47" s="147"/>
      <c r="D47" s="147"/>
      <c r="E47" s="148" t="s">
        <v>175</v>
      </c>
      <c r="F47" s="149"/>
      <c r="G47" s="149"/>
    </row>
    <row r="48" spans="1:7" ht="15.95" customHeight="1" thickBot="1">
      <c r="A48" s="134" t="s">
        <v>177</v>
      </c>
      <c r="B48" s="135" t="s">
        <v>223</v>
      </c>
      <c r="C48" s="136">
        <f>+C37+C39+C40+C42+C43+C44+C45+C46+C47</f>
        <v>3999990</v>
      </c>
      <c r="D48" s="136" t="e">
        <f>+D37+D39+D40+D42+D43+D44+D45+D46+D47</f>
        <v>#REF!</v>
      </c>
      <c r="E48" s="135" t="s">
        <v>224</v>
      </c>
      <c r="F48" s="10">
        <f>+F37+F39+F41+F42+F43+F44+F45+F46+F47</f>
        <v>44056576</v>
      </c>
      <c r="G48" s="10" t="e">
        <f>+G37+G39+G41+G42+G43+G44+G45+G46+G47</f>
        <v>#REF!</v>
      </c>
    </row>
    <row r="49" spans="1:7" ht="12.95" customHeight="1">
      <c r="A49" s="120" t="s">
        <v>178</v>
      </c>
      <c r="B49" s="150" t="s">
        <v>225</v>
      </c>
      <c r="C49" s="151">
        <f>+C50+C51+C52+C53+C54</f>
        <v>40056586</v>
      </c>
      <c r="D49" s="151">
        <f>+D50+D51+D52+D53+D54</f>
        <v>643777</v>
      </c>
      <c r="E49" s="140" t="s">
        <v>183</v>
      </c>
      <c r="F49" s="17"/>
      <c r="G49" s="17"/>
    </row>
    <row r="50" spans="1:7" ht="12.95" customHeight="1">
      <c r="A50" s="124" t="s">
        <v>181</v>
      </c>
      <c r="B50" s="152" t="s">
        <v>226</v>
      </c>
      <c r="C50" s="141">
        <v>40056586</v>
      </c>
      <c r="D50" s="141">
        <v>643777</v>
      </c>
      <c r="E50" s="140" t="s">
        <v>227</v>
      </c>
      <c r="F50" s="26"/>
      <c r="G50" s="26"/>
    </row>
    <row r="51" spans="1:7" ht="12.95" customHeight="1">
      <c r="A51" s="120" t="s">
        <v>184</v>
      </c>
      <c r="B51" s="152" t="s">
        <v>228</v>
      </c>
      <c r="C51" s="141"/>
      <c r="D51" s="141"/>
      <c r="E51" s="140" t="s">
        <v>189</v>
      </c>
      <c r="F51" s="26"/>
      <c r="G51" s="26"/>
    </row>
    <row r="52" spans="1:7" ht="12.95" customHeight="1">
      <c r="A52" s="124" t="s">
        <v>187</v>
      </c>
      <c r="B52" s="152" t="s">
        <v>229</v>
      </c>
      <c r="C52" s="141"/>
      <c r="D52" s="141"/>
      <c r="E52" s="140" t="s">
        <v>192</v>
      </c>
      <c r="F52" s="26">
        <f>'1.1.sz.mell.'!D116</f>
        <v>0</v>
      </c>
      <c r="G52" s="26" t="e">
        <f>'1.1.sz.mell.'!#REF!</f>
        <v>#REF!</v>
      </c>
    </row>
    <row r="53" spans="1:7" ht="12.95" customHeight="1">
      <c r="A53" s="120" t="s">
        <v>190</v>
      </c>
      <c r="B53" s="152" t="s">
        <v>230</v>
      </c>
      <c r="C53" s="141"/>
      <c r="D53" s="141"/>
      <c r="E53" s="138" t="s">
        <v>195</v>
      </c>
      <c r="F53" s="26"/>
      <c r="G53" s="26"/>
    </row>
    <row r="54" spans="1:7" ht="12.95" customHeight="1">
      <c r="A54" s="124" t="s">
        <v>193</v>
      </c>
      <c r="B54" s="153" t="s">
        <v>231</v>
      </c>
      <c r="C54" s="141"/>
      <c r="D54" s="141"/>
      <c r="E54" s="140" t="s">
        <v>232</v>
      </c>
      <c r="F54" s="26"/>
      <c r="G54" s="26"/>
    </row>
    <row r="55" spans="1:7" ht="12.95" customHeight="1">
      <c r="A55" s="120" t="s">
        <v>196</v>
      </c>
      <c r="B55" s="154" t="s">
        <v>233</v>
      </c>
      <c r="C55" s="142">
        <f>+C56+C57+C58+C59+C60</f>
        <v>0</v>
      </c>
      <c r="D55" s="142" t="e">
        <f>+D56+D57+D58+D59+D60</f>
        <v>#REF!</v>
      </c>
      <c r="E55" s="155" t="s">
        <v>201</v>
      </c>
      <c r="F55" s="26"/>
      <c r="G55" s="26"/>
    </row>
    <row r="56" spans="1:7" ht="12.95" customHeight="1">
      <c r="A56" s="124" t="s">
        <v>199</v>
      </c>
      <c r="B56" s="153" t="s">
        <v>234</v>
      </c>
      <c r="C56" s="141">
        <f>'1.1.sz.mell.'!D68</f>
        <v>0</v>
      </c>
      <c r="D56" s="141" t="e">
        <f>'1.1.sz.mell.'!#REF!</f>
        <v>#REF!</v>
      </c>
      <c r="E56" s="155" t="s">
        <v>235</v>
      </c>
      <c r="F56" s="26"/>
      <c r="G56" s="26"/>
    </row>
    <row r="57" spans="1:7" ht="12.95" customHeight="1">
      <c r="A57" s="120" t="s">
        <v>202</v>
      </c>
      <c r="B57" s="153" t="s">
        <v>236</v>
      </c>
      <c r="C57" s="141"/>
      <c r="D57" s="141"/>
      <c r="E57" s="156"/>
      <c r="F57" s="26"/>
      <c r="G57" s="26"/>
    </row>
    <row r="58" spans="1:7" ht="12.95" customHeight="1">
      <c r="A58" s="124" t="s">
        <v>204</v>
      </c>
      <c r="B58" s="152" t="s">
        <v>237</v>
      </c>
      <c r="C58" s="141"/>
      <c r="D58" s="141"/>
      <c r="E58" s="157"/>
      <c r="F58" s="26"/>
      <c r="G58" s="26"/>
    </row>
    <row r="59" spans="1:7" ht="12.95" customHeight="1">
      <c r="A59" s="120" t="s">
        <v>207</v>
      </c>
      <c r="B59" s="158" t="s">
        <v>238</v>
      </c>
      <c r="C59" s="141"/>
      <c r="D59" s="141"/>
      <c r="E59" s="129"/>
      <c r="F59" s="26"/>
      <c r="G59" s="26"/>
    </row>
    <row r="60" spans="1:7" ht="12.95" customHeight="1" thickBot="1">
      <c r="A60" s="124" t="s">
        <v>210</v>
      </c>
      <c r="B60" s="159" t="s">
        <v>239</v>
      </c>
      <c r="C60" s="141"/>
      <c r="D60" s="141"/>
      <c r="E60" s="157"/>
      <c r="F60" s="26"/>
      <c r="G60" s="26"/>
    </row>
    <row r="61" spans="1:7" ht="21.75" customHeight="1" thickBot="1">
      <c r="A61" s="134" t="s">
        <v>213</v>
      </c>
      <c r="B61" s="135" t="s">
        <v>240</v>
      </c>
      <c r="C61" s="136">
        <f>+C49+C55</f>
        <v>40056586</v>
      </c>
      <c r="D61" s="136" t="e">
        <f>+D49+D55</f>
        <v>#REF!</v>
      </c>
      <c r="E61" s="135" t="s">
        <v>241</v>
      </c>
      <c r="F61" s="10">
        <f>SUM(F49:F60)</f>
        <v>0</v>
      </c>
      <c r="G61" s="10" t="e">
        <f>SUM(G49:G60)</f>
        <v>#REF!</v>
      </c>
    </row>
    <row r="62" spans="1:7" ht="13.5" thickBot="1">
      <c r="A62" s="134" t="s">
        <v>242</v>
      </c>
      <c r="B62" s="144" t="s">
        <v>243</v>
      </c>
      <c r="C62" s="145">
        <f>+C48+C61</f>
        <v>44056576</v>
      </c>
      <c r="D62" s="145" t="e">
        <f>+D48+D61</f>
        <v>#REF!</v>
      </c>
      <c r="E62" s="144" t="s">
        <v>244</v>
      </c>
      <c r="F62" s="145">
        <f>+F48+F61</f>
        <v>44056576</v>
      </c>
      <c r="G62" s="145" t="e">
        <f>+G48+G61</f>
        <v>#REF!</v>
      </c>
    </row>
    <row r="63" spans="1:7" ht="13.5" thickBot="1">
      <c r="A63" s="134" t="s">
        <v>245</v>
      </c>
      <c r="B63" s="144" t="s">
        <v>211</v>
      </c>
      <c r="C63" s="145">
        <f>IF(C48-F48&lt;0,F48-C48,"-")</f>
        <v>40056586</v>
      </c>
      <c r="D63" s="145" t="e">
        <f>IF(D48-G48&lt;0,G48-D48,"-")</f>
        <v>#REF!</v>
      </c>
      <c r="E63" s="144" t="s">
        <v>212</v>
      </c>
      <c r="F63" s="145" t="str">
        <f>IF(C48-F48&gt;0,C48-F48,"-")</f>
        <v>-</v>
      </c>
      <c r="G63" s="145" t="e">
        <f>IF(D48-G48&gt;0,D48-G48,"-")</f>
        <v>#REF!</v>
      </c>
    </row>
    <row r="64" spans="1:7" ht="13.5" thickBot="1">
      <c r="A64" s="134" t="s">
        <v>246</v>
      </c>
      <c r="B64" s="144" t="s">
        <v>214</v>
      </c>
      <c r="C64" s="145" t="str">
        <f>IF(C48+C49-F62&lt;0,F62-(C48+C49+C56),"-")</f>
        <v>-</v>
      </c>
      <c r="D64" s="145" t="e">
        <f>IF(D48+D49-G62&lt;0,G62-(D48+D49+D56),"-")</f>
        <v>#REF!</v>
      </c>
      <c r="E64" s="144" t="s">
        <v>215</v>
      </c>
      <c r="F64" s="145" t="str">
        <f>IF(C48+C49-F62&gt;0,C48+C49-F62,"-")</f>
        <v>-</v>
      </c>
      <c r="G64" s="145" t="e">
        <f>IF(D48+D49-G62&gt;0,D48+D49-G62,"-")</f>
        <v>#REF!</v>
      </c>
    </row>
    <row r="65" spans="1:7" ht="13.5" thickBot="1">
      <c r="A65" s="134" t="s">
        <v>247</v>
      </c>
      <c r="B65" s="144" t="s">
        <v>248</v>
      </c>
      <c r="C65" s="145">
        <f>SUM(C62,C28)</f>
        <v>147602728</v>
      </c>
      <c r="D65" s="145" t="e">
        <f>SUM(D62,D28)</f>
        <v>#REF!</v>
      </c>
      <c r="E65" s="144" t="s">
        <v>249</v>
      </c>
      <c r="F65" s="145">
        <f>SUM(F62,F28)</f>
        <v>147602728</v>
      </c>
      <c r="G65" s="145" t="e">
        <f>SUM(G62,G28)</f>
        <v>#REF!</v>
      </c>
    </row>
    <row r="67" spans="1:7">
      <c r="E67" s="32">
        <f>F65-C65</f>
        <v>0</v>
      </c>
    </row>
  </sheetData>
  <mergeCells count="3">
    <mergeCell ref="A3:A4"/>
    <mergeCell ref="A34:A35"/>
    <mergeCell ref="B32:F32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137"/>
  <sheetViews>
    <sheetView view="pageLayout" zoomScaleNormal="100" zoomScaleSheetLayoutView="115" workbookViewId="0">
      <selection activeCell="H6" sqref="H6"/>
    </sheetView>
  </sheetViews>
  <sheetFormatPr defaultColWidth="9.140625" defaultRowHeight="12.75"/>
  <cols>
    <col min="1" max="1" width="9.7109375" style="28" customWidth="1"/>
    <col min="2" max="2" width="62" style="6" bestFit="1" customWidth="1"/>
    <col min="3" max="3" width="11.140625" style="6" bestFit="1" customWidth="1"/>
    <col min="4" max="4" width="12.140625" style="6" bestFit="1" customWidth="1"/>
    <col min="5" max="5" width="10" style="6" bestFit="1" customWidth="1"/>
    <col min="6" max="6" width="12.140625" style="6" bestFit="1" customWidth="1"/>
    <col min="7" max="237" width="9.140625" style="6"/>
    <col min="238" max="238" width="11.85546875" style="6" customWidth="1"/>
    <col min="239" max="239" width="67.85546875" style="6" customWidth="1"/>
    <col min="240" max="240" width="21.42578125" style="6" customWidth="1"/>
    <col min="241" max="16384" width="9.140625" style="6"/>
  </cols>
  <sheetData>
    <row r="1" spans="1:6" s="35" customFormat="1" ht="15.75" thickBot="1">
      <c r="A1" s="251" t="s">
        <v>250</v>
      </c>
      <c r="B1" s="269" t="s">
        <v>251</v>
      </c>
      <c r="C1" s="571" t="s">
        <v>263</v>
      </c>
      <c r="D1" s="572"/>
      <c r="E1" s="572"/>
      <c r="F1" s="573"/>
    </row>
    <row r="2" spans="1:6" s="254" customFormat="1" ht="16.5" thickBot="1">
      <c r="A2" s="252">
        <v>1</v>
      </c>
      <c r="B2" s="253">
        <v>2</v>
      </c>
      <c r="C2" s="197" t="s">
        <v>252</v>
      </c>
      <c r="D2" s="192" t="s">
        <v>253</v>
      </c>
      <c r="E2" s="268" t="s">
        <v>262</v>
      </c>
      <c r="F2" s="577" t="s">
        <v>254</v>
      </c>
    </row>
    <row r="3" spans="1:6" s="254" customFormat="1" ht="16.5" thickBot="1">
      <c r="A3" s="255"/>
      <c r="B3" s="256" t="s">
        <v>165</v>
      </c>
      <c r="C3" s="574" t="s">
        <v>255</v>
      </c>
      <c r="D3" s="575"/>
      <c r="E3" s="576"/>
      <c r="F3" s="578"/>
    </row>
    <row r="4" spans="1:6" s="254" customFormat="1" ht="16.5" thickBot="1">
      <c r="A4" s="33" t="s">
        <v>7</v>
      </c>
      <c r="B4" s="288" t="s">
        <v>8</v>
      </c>
      <c r="C4" s="296">
        <f>+C5+C6+C7+C8+C9+C10</f>
        <v>33790047</v>
      </c>
      <c r="D4" s="296">
        <f t="shared" ref="D4:E4" si="0">+D5+D6+D7+D8+D9+D10</f>
        <v>38580400</v>
      </c>
      <c r="E4" s="296">
        <f t="shared" si="0"/>
        <v>0</v>
      </c>
      <c r="F4" s="34">
        <f>+F5+F6+F7+F8+F9+F10</f>
        <v>72370447</v>
      </c>
    </row>
    <row r="5" spans="1:6" s="257" customFormat="1" ht="15">
      <c r="A5" s="36" t="s">
        <v>9</v>
      </c>
      <c r="B5" s="289" t="s">
        <v>10</v>
      </c>
      <c r="C5" s="284">
        <f>'1.2.sz.mell.'!D6</f>
        <v>19862839</v>
      </c>
      <c r="D5" s="284">
        <f>'1.3.sz.mell.'!D6</f>
        <v>0</v>
      </c>
      <c r="E5" s="58"/>
      <c r="F5" s="58">
        <f t="shared" ref="F5:F10" si="1">SUM(C5:E5)</f>
        <v>19862839</v>
      </c>
    </row>
    <row r="6" spans="1:6" s="259" customFormat="1" ht="15">
      <c r="A6" s="258" t="s">
        <v>11</v>
      </c>
      <c r="B6" s="290" t="s">
        <v>12</v>
      </c>
      <c r="C6" s="284">
        <f>'1.2.sz.mell.'!D7</f>
        <v>0</v>
      </c>
      <c r="D6" s="284">
        <f>'1.3.sz.mell.'!D7</f>
        <v>0</v>
      </c>
      <c r="E6" s="61"/>
      <c r="F6" s="61">
        <f t="shared" si="1"/>
        <v>0</v>
      </c>
    </row>
    <row r="7" spans="1:6" s="259" customFormat="1" ht="15">
      <c r="A7" s="258" t="s">
        <v>13</v>
      </c>
      <c r="B7" s="290" t="s">
        <v>475</v>
      </c>
      <c r="C7" s="284">
        <f>'1.2.sz.mell.'!D8</f>
        <v>12127208</v>
      </c>
      <c r="D7" s="284">
        <f>'1.3.sz.mell.'!D8</f>
        <v>38580400</v>
      </c>
      <c r="E7" s="61"/>
      <c r="F7" s="61">
        <f t="shared" si="1"/>
        <v>50707608</v>
      </c>
    </row>
    <row r="8" spans="1:6" s="259" customFormat="1" ht="15">
      <c r="A8" s="258" t="s">
        <v>15</v>
      </c>
      <c r="B8" s="290" t="s">
        <v>16</v>
      </c>
      <c r="C8" s="284">
        <f>'1.2.sz.mell.'!D9</f>
        <v>1800000</v>
      </c>
      <c r="D8" s="284">
        <f>'1.3.sz.mell.'!D9</f>
        <v>0</v>
      </c>
      <c r="E8" s="61"/>
      <c r="F8" s="61">
        <f t="shared" si="1"/>
        <v>1800000</v>
      </c>
    </row>
    <row r="9" spans="1:6" s="259" customFormat="1" ht="15">
      <c r="A9" s="258" t="s">
        <v>17</v>
      </c>
      <c r="B9" s="290" t="s">
        <v>476</v>
      </c>
      <c r="C9" s="284">
        <f>'1.2.sz.mell.'!D10</f>
        <v>0</v>
      </c>
      <c r="D9" s="284">
        <f>'1.3.sz.mell.'!D10</f>
        <v>0</v>
      </c>
      <c r="E9" s="266"/>
      <c r="F9" s="266">
        <f t="shared" si="1"/>
        <v>0</v>
      </c>
    </row>
    <row r="10" spans="1:6" s="257" customFormat="1" ht="15.75" thickBot="1">
      <c r="A10" s="260" t="s">
        <v>19</v>
      </c>
      <c r="B10" s="291" t="s">
        <v>477</v>
      </c>
      <c r="C10" s="284">
        <f>'1.2.sz.mell.'!D11</f>
        <v>0</v>
      </c>
      <c r="D10" s="284">
        <f>'1.3.sz.mell.'!D11</f>
        <v>0</v>
      </c>
      <c r="E10" s="267"/>
      <c r="F10" s="267">
        <f t="shared" si="1"/>
        <v>0</v>
      </c>
    </row>
    <row r="11" spans="1:6" s="257" customFormat="1" ht="15.75" thickBot="1">
      <c r="A11" s="33" t="s">
        <v>20</v>
      </c>
      <c r="B11" s="292" t="s">
        <v>21</v>
      </c>
      <c r="C11" s="296">
        <f>+C12+C13+C14+C15+C16</f>
        <v>2070000</v>
      </c>
      <c r="D11" s="296">
        <f t="shared" ref="D11:E11" si="2">+D12+D13+D14+D15+D16</f>
        <v>0</v>
      </c>
      <c r="E11" s="296">
        <f t="shared" si="2"/>
        <v>0</v>
      </c>
      <c r="F11" s="34">
        <f>+F12+F13+F14+F15+F16</f>
        <v>2070000</v>
      </c>
    </row>
    <row r="12" spans="1:6" s="257" customFormat="1" ht="15">
      <c r="A12" s="36" t="s">
        <v>22</v>
      </c>
      <c r="B12" s="289" t="s">
        <v>23</v>
      </c>
      <c r="C12" s="284">
        <f>'1.2.sz.mell.'!D13</f>
        <v>0</v>
      </c>
      <c r="D12" s="58"/>
      <c r="E12" s="58"/>
      <c r="F12" s="58">
        <f t="shared" ref="F12:F16" si="3">SUM(C12:E12)</f>
        <v>0</v>
      </c>
    </row>
    <row r="13" spans="1:6" s="257" customFormat="1" ht="15">
      <c r="A13" s="258" t="s">
        <v>24</v>
      </c>
      <c r="B13" s="290" t="s">
        <v>25</v>
      </c>
      <c r="C13" s="284">
        <f>'1.2.sz.mell.'!D14</f>
        <v>0</v>
      </c>
      <c r="D13" s="61"/>
      <c r="E13" s="61"/>
      <c r="F13" s="61">
        <f>SUM(C13:E13)</f>
        <v>0</v>
      </c>
    </row>
    <row r="14" spans="1:6" s="257" customFormat="1" ht="15">
      <c r="A14" s="258" t="s">
        <v>26</v>
      </c>
      <c r="B14" s="290" t="s">
        <v>27</v>
      </c>
      <c r="C14" s="284">
        <f>'1.2.sz.mell.'!D15</f>
        <v>0</v>
      </c>
      <c r="D14" s="61"/>
      <c r="E14" s="61"/>
      <c r="F14" s="61">
        <f t="shared" si="3"/>
        <v>0</v>
      </c>
    </row>
    <row r="15" spans="1:6" s="257" customFormat="1" ht="15">
      <c r="A15" s="258" t="s">
        <v>28</v>
      </c>
      <c r="B15" s="290" t="s">
        <v>29</v>
      </c>
      <c r="C15" s="284">
        <f>'1.2.sz.mell.'!D16</f>
        <v>0</v>
      </c>
      <c r="D15" s="61"/>
      <c r="E15" s="61"/>
      <c r="F15" s="61">
        <f t="shared" si="3"/>
        <v>0</v>
      </c>
    </row>
    <row r="16" spans="1:6" s="257" customFormat="1" ht="15.75" thickBot="1">
      <c r="A16" s="258" t="s">
        <v>30</v>
      </c>
      <c r="B16" s="290" t="s">
        <v>31</v>
      </c>
      <c r="C16" s="284">
        <f>'1.2.sz.mell.'!D17</f>
        <v>2070000</v>
      </c>
      <c r="D16" s="61"/>
      <c r="E16" s="61"/>
      <c r="F16" s="61">
        <f t="shared" si="3"/>
        <v>2070000</v>
      </c>
    </row>
    <row r="17" spans="1:6" s="259" customFormat="1" ht="15.75" thickBot="1">
      <c r="A17" s="33" t="s">
        <v>32</v>
      </c>
      <c r="B17" s="288" t="s">
        <v>33</v>
      </c>
      <c r="C17" s="296">
        <f>+C18+C19+C20+C21+C22</f>
        <v>3999990</v>
      </c>
      <c r="D17" s="296">
        <f t="shared" ref="D17:E17" si="4">+D18+D19+D20+D21+D22</f>
        <v>0</v>
      </c>
      <c r="E17" s="296">
        <f t="shared" si="4"/>
        <v>0</v>
      </c>
      <c r="F17" s="34">
        <f>+F18+F19+F20+F21+F22</f>
        <v>3999990</v>
      </c>
    </row>
    <row r="18" spans="1:6" s="259" customFormat="1" ht="15">
      <c r="A18" s="36" t="s">
        <v>34</v>
      </c>
      <c r="B18" s="289" t="s">
        <v>35</v>
      </c>
      <c r="C18" s="284">
        <f>'1.2.sz.mell.'!D20</f>
        <v>0</v>
      </c>
      <c r="D18" s="58"/>
      <c r="E18" s="58"/>
      <c r="F18" s="58">
        <f t="shared" ref="F18:F22" si="5">SUM(C18:E18)</f>
        <v>0</v>
      </c>
    </row>
    <row r="19" spans="1:6" s="257" customFormat="1" ht="15">
      <c r="A19" s="258" t="s">
        <v>36</v>
      </c>
      <c r="B19" s="290" t="s">
        <v>37</v>
      </c>
      <c r="C19" s="284">
        <f>'1.2.sz.mell.'!D21</f>
        <v>0</v>
      </c>
      <c r="D19" s="61"/>
      <c r="E19" s="61"/>
      <c r="F19" s="61">
        <f t="shared" si="5"/>
        <v>0</v>
      </c>
    </row>
    <row r="20" spans="1:6" s="259" customFormat="1" ht="15">
      <c r="A20" s="258" t="s">
        <v>38</v>
      </c>
      <c r="B20" s="290" t="s">
        <v>39</v>
      </c>
      <c r="C20" s="284">
        <f>'1.2.sz.mell.'!D22</f>
        <v>0</v>
      </c>
      <c r="D20" s="61"/>
      <c r="E20" s="61"/>
      <c r="F20" s="61">
        <f t="shared" si="5"/>
        <v>0</v>
      </c>
    </row>
    <row r="21" spans="1:6" s="259" customFormat="1" ht="15">
      <c r="A21" s="258" t="s">
        <v>40</v>
      </c>
      <c r="B21" s="290" t="s">
        <v>41</v>
      </c>
      <c r="C21" s="284">
        <f>'1.2.sz.mell.'!D23</f>
        <v>0</v>
      </c>
      <c r="D21" s="61"/>
      <c r="E21" s="61"/>
      <c r="F21" s="61">
        <f t="shared" si="5"/>
        <v>0</v>
      </c>
    </row>
    <row r="22" spans="1:6" s="259" customFormat="1" ht="15.75" thickBot="1">
      <c r="A22" s="258" t="s">
        <v>42</v>
      </c>
      <c r="B22" s="290" t="s">
        <v>43</v>
      </c>
      <c r="C22" s="284">
        <f>'1.2.sz.mell.'!D24</f>
        <v>3999990</v>
      </c>
      <c r="D22" s="384"/>
      <c r="E22" s="61"/>
      <c r="F22" s="61">
        <f t="shared" si="5"/>
        <v>3999990</v>
      </c>
    </row>
    <row r="23" spans="1:6" s="259" customFormat="1" ht="15.75" thickBot="1">
      <c r="A23" s="33" t="s">
        <v>44</v>
      </c>
      <c r="B23" s="288" t="s">
        <v>45</v>
      </c>
      <c r="C23" s="297">
        <f>SUM(C24:C30)</f>
        <v>5150000</v>
      </c>
      <c r="D23" s="297">
        <f t="shared" ref="D23:E23" si="6">SUM(D24:D30)</f>
        <v>650000</v>
      </c>
      <c r="E23" s="297">
        <f t="shared" si="6"/>
        <v>0</v>
      </c>
      <c r="F23" s="297">
        <f>SUM(F24:F30)</f>
        <v>5800000</v>
      </c>
    </row>
    <row r="24" spans="1:6" s="259" customFormat="1" ht="15">
      <c r="A24" s="36" t="s">
        <v>430</v>
      </c>
      <c r="B24" s="57" t="s">
        <v>481</v>
      </c>
      <c r="C24" s="298">
        <f>'1.2.sz.mell.'!D27</f>
        <v>0</v>
      </c>
      <c r="D24" s="298">
        <f>'3.sz.mell.'!D27</f>
        <v>0</v>
      </c>
      <c r="E24" s="298"/>
      <c r="F24" s="66">
        <f t="shared" ref="F24:F30" si="7">SUM(C24:E24)</f>
        <v>0</v>
      </c>
    </row>
    <row r="25" spans="1:6" s="259" customFormat="1" ht="15">
      <c r="A25" s="36" t="s">
        <v>431</v>
      </c>
      <c r="B25" s="57" t="s">
        <v>521</v>
      </c>
      <c r="C25" s="298">
        <f>'1.2.sz.mell.'!D28</f>
        <v>0</v>
      </c>
      <c r="D25" s="298">
        <f>'3.sz.mell.'!D28</f>
        <v>0</v>
      </c>
      <c r="E25" s="171"/>
      <c r="F25" s="66">
        <f t="shared" si="7"/>
        <v>0</v>
      </c>
    </row>
    <row r="26" spans="1:6" s="259" customFormat="1" ht="15">
      <c r="A26" s="36" t="s">
        <v>432</v>
      </c>
      <c r="B26" s="60" t="s">
        <v>482</v>
      </c>
      <c r="C26" s="298">
        <f>'1.2.sz.mell.'!D29</f>
        <v>2950000</v>
      </c>
      <c r="D26" s="298">
        <f>'1.3.sz.mell.'!D29</f>
        <v>650000</v>
      </c>
      <c r="E26" s="61"/>
      <c r="F26" s="61">
        <f t="shared" si="7"/>
        <v>3600000</v>
      </c>
    </row>
    <row r="27" spans="1:6" s="259" customFormat="1" ht="15">
      <c r="A27" s="36" t="s">
        <v>433</v>
      </c>
      <c r="B27" s="60" t="s">
        <v>483</v>
      </c>
      <c r="C27" s="298">
        <f>'1.2.sz.mell.'!D30</f>
        <v>0</v>
      </c>
      <c r="D27" s="298">
        <f>'3.sz.mell.'!D30</f>
        <v>0</v>
      </c>
      <c r="E27" s="61"/>
      <c r="F27" s="61">
        <f t="shared" si="7"/>
        <v>0</v>
      </c>
    </row>
    <row r="28" spans="1:6" s="259" customFormat="1" ht="15">
      <c r="A28" s="36" t="s">
        <v>434</v>
      </c>
      <c r="B28" s="60" t="s">
        <v>484</v>
      </c>
      <c r="C28" s="298">
        <f>'1.2.sz.mell.'!D31</f>
        <v>1800000</v>
      </c>
      <c r="D28" s="298">
        <f>'3.sz.mell.'!D31</f>
        <v>0</v>
      </c>
      <c r="E28" s="61"/>
      <c r="F28" s="61">
        <f t="shared" si="7"/>
        <v>1800000</v>
      </c>
    </row>
    <row r="29" spans="1:6" s="259" customFormat="1" ht="15">
      <c r="A29" s="36" t="s">
        <v>435</v>
      </c>
      <c r="B29" s="63" t="s">
        <v>485</v>
      </c>
      <c r="C29" s="298">
        <f>'1.2.sz.mell.'!D32</f>
        <v>200000</v>
      </c>
      <c r="D29" s="298">
        <f>'3.sz.mell.'!D32</f>
        <v>0</v>
      </c>
      <c r="E29" s="61"/>
      <c r="F29" s="61">
        <f t="shared" si="7"/>
        <v>200000</v>
      </c>
    </row>
    <row r="30" spans="1:6" s="259" customFormat="1" ht="15.75" thickBot="1">
      <c r="A30" s="36" t="s">
        <v>523</v>
      </c>
      <c r="B30" s="63" t="s">
        <v>480</v>
      </c>
      <c r="C30" s="298">
        <f>'1.2.sz.mell.'!D33</f>
        <v>200000</v>
      </c>
      <c r="D30" s="298">
        <f>'3.sz.mell.'!D33</f>
        <v>0</v>
      </c>
      <c r="E30" s="65"/>
      <c r="F30" s="65">
        <f t="shared" si="7"/>
        <v>200000</v>
      </c>
    </row>
    <row r="31" spans="1:6" s="259" customFormat="1" ht="15.75" thickBot="1">
      <c r="A31" s="33" t="s">
        <v>46</v>
      </c>
      <c r="B31" s="288" t="s">
        <v>47</v>
      </c>
      <c r="C31" s="296">
        <f>SUM(C32:C42)</f>
        <v>2819500</v>
      </c>
      <c r="D31" s="296">
        <f t="shared" ref="D31:E31" si="8">SUM(D32:D42)</f>
        <v>0</v>
      </c>
      <c r="E31" s="296">
        <f t="shared" si="8"/>
        <v>0</v>
      </c>
      <c r="F31" s="34">
        <f>SUM(F32:F42)</f>
        <v>2819500</v>
      </c>
    </row>
    <row r="32" spans="1:6" s="259" customFormat="1" ht="15">
      <c r="A32" s="36" t="s">
        <v>48</v>
      </c>
      <c r="B32" s="289" t="s">
        <v>49</v>
      </c>
      <c r="C32" s="284">
        <f>'1.2.sz.mell.'!D35</f>
        <v>640000</v>
      </c>
      <c r="D32" s="58">
        <f>'1.3.sz.mell.'!D35</f>
        <v>0</v>
      </c>
      <c r="E32" s="58"/>
      <c r="F32" s="58">
        <f t="shared" ref="F32:F42" si="9">SUM(C32:E32)</f>
        <v>640000</v>
      </c>
    </row>
    <row r="33" spans="1:6" s="259" customFormat="1" ht="15">
      <c r="A33" s="258" t="s">
        <v>50</v>
      </c>
      <c r="B33" s="290" t="s">
        <v>51</v>
      </c>
      <c r="C33" s="284">
        <f>'1.2.sz.mell.'!D36</f>
        <v>1815000</v>
      </c>
      <c r="D33" s="58">
        <f>'1.3.sz.mell.'!D36</f>
        <v>0</v>
      </c>
      <c r="E33" s="61"/>
      <c r="F33" s="61">
        <f t="shared" si="9"/>
        <v>1815000</v>
      </c>
    </row>
    <row r="34" spans="1:6" s="259" customFormat="1" ht="15">
      <c r="A34" s="258" t="s">
        <v>52</v>
      </c>
      <c r="B34" s="290" t="s">
        <v>53</v>
      </c>
      <c r="C34" s="284">
        <f>'1.2.sz.mell.'!D37</f>
        <v>0</v>
      </c>
      <c r="D34" s="58">
        <f>'1.3.sz.mell.'!D37</f>
        <v>0</v>
      </c>
      <c r="E34" s="61"/>
      <c r="F34" s="61">
        <f t="shared" si="9"/>
        <v>0</v>
      </c>
    </row>
    <row r="35" spans="1:6" s="259" customFormat="1" ht="15">
      <c r="A35" s="258" t="s">
        <v>54</v>
      </c>
      <c r="B35" s="290" t="s">
        <v>55</v>
      </c>
      <c r="C35" s="284">
        <f>'1.2.sz.mell.'!D38</f>
        <v>0</v>
      </c>
      <c r="D35" s="58">
        <f>'1.3.sz.mell.'!D38</f>
        <v>0</v>
      </c>
      <c r="E35" s="61"/>
      <c r="F35" s="61">
        <f t="shared" si="9"/>
        <v>0</v>
      </c>
    </row>
    <row r="36" spans="1:6" s="259" customFormat="1" ht="15">
      <c r="A36" s="258" t="s">
        <v>56</v>
      </c>
      <c r="B36" s="290" t="s">
        <v>57</v>
      </c>
      <c r="C36" s="284">
        <f>'1.2.sz.mell.'!D39</f>
        <v>0</v>
      </c>
      <c r="D36" s="58">
        <f>'1.3.sz.mell.'!D39</f>
        <v>0</v>
      </c>
      <c r="E36" s="61"/>
      <c r="F36" s="61">
        <f t="shared" si="9"/>
        <v>0</v>
      </c>
    </row>
    <row r="37" spans="1:6" s="259" customFormat="1" ht="15">
      <c r="A37" s="258" t="s">
        <v>58</v>
      </c>
      <c r="B37" s="290" t="s">
        <v>59</v>
      </c>
      <c r="C37" s="284">
        <f>'1.2.sz.mell.'!D40</f>
        <v>354500</v>
      </c>
      <c r="D37" s="58">
        <f>'1.3.sz.mell.'!D40</f>
        <v>0</v>
      </c>
      <c r="E37" s="61"/>
      <c r="F37" s="61">
        <f t="shared" si="9"/>
        <v>354500</v>
      </c>
    </row>
    <row r="38" spans="1:6" s="259" customFormat="1" ht="15">
      <c r="A38" s="258" t="s">
        <v>60</v>
      </c>
      <c r="B38" s="290" t="s">
        <v>61</v>
      </c>
      <c r="C38" s="284">
        <f>'1.2.sz.mell.'!D41</f>
        <v>0</v>
      </c>
      <c r="D38" s="58">
        <f>'1.3.sz.mell.'!D41</f>
        <v>0</v>
      </c>
      <c r="E38" s="61"/>
      <c r="F38" s="61">
        <f t="shared" si="9"/>
        <v>0</v>
      </c>
    </row>
    <row r="39" spans="1:6" s="259" customFormat="1" ht="15">
      <c r="A39" s="258" t="s">
        <v>62</v>
      </c>
      <c r="B39" s="290" t="s">
        <v>63</v>
      </c>
      <c r="C39" s="284">
        <f>'1.2.sz.mell.'!D42</f>
        <v>10000</v>
      </c>
      <c r="D39" s="58">
        <f>'1.3.sz.mell.'!D42</f>
        <v>0</v>
      </c>
      <c r="E39" s="61"/>
      <c r="F39" s="61">
        <f t="shared" si="9"/>
        <v>10000</v>
      </c>
    </row>
    <row r="40" spans="1:6" s="259" customFormat="1" ht="15">
      <c r="A40" s="258" t="s">
        <v>64</v>
      </c>
      <c r="B40" s="290" t="s">
        <v>65</v>
      </c>
      <c r="C40" s="284">
        <f>'1.2.sz.mell.'!D43</f>
        <v>0</v>
      </c>
      <c r="D40" s="58">
        <f>'1.3.sz.mell.'!D43</f>
        <v>0</v>
      </c>
      <c r="E40" s="67"/>
      <c r="F40" s="67">
        <f t="shared" si="9"/>
        <v>0</v>
      </c>
    </row>
    <row r="41" spans="1:6" s="259" customFormat="1" ht="15">
      <c r="A41" s="258" t="s">
        <v>66</v>
      </c>
      <c r="B41" s="291" t="s">
        <v>854</v>
      </c>
      <c r="C41" s="284">
        <f>'1.2.sz.mell.'!D44</f>
        <v>0</v>
      </c>
      <c r="D41" s="58">
        <f>'1.3.sz.mell.'!D44</f>
        <v>0</v>
      </c>
      <c r="E41" s="68"/>
      <c r="F41" s="68"/>
    </row>
    <row r="42" spans="1:6" s="259" customFormat="1" ht="15.75" thickBot="1">
      <c r="A42" s="258" t="s">
        <v>864</v>
      </c>
      <c r="B42" s="291" t="s">
        <v>67</v>
      </c>
      <c r="C42" s="284">
        <f>'1.2.sz.mell.'!D45</f>
        <v>0</v>
      </c>
      <c r="D42" s="58">
        <f>'1.3.sz.mell.'!D45</f>
        <v>0</v>
      </c>
      <c r="E42" s="68"/>
      <c r="F42" s="68">
        <f t="shared" si="9"/>
        <v>0</v>
      </c>
    </row>
    <row r="43" spans="1:6" s="259" customFormat="1" ht="15.75" thickBot="1">
      <c r="A43" s="33" t="s">
        <v>68</v>
      </c>
      <c r="B43" s="288" t="s">
        <v>69</v>
      </c>
      <c r="C43" s="296">
        <f>SUM(C44:C48)</f>
        <v>0</v>
      </c>
      <c r="D43" s="34">
        <f>SUM(D44:D48)</f>
        <v>0</v>
      </c>
      <c r="E43" s="34">
        <f>SUM(E44:E48)</f>
        <v>0</v>
      </c>
      <c r="F43" s="34">
        <f>SUM(F44:F48)</f>
        <v>0</v>
      </c>
    </row>
    <row r="44" spans="1:6" s="259" customFormat="1" ht="15">
      <c r="A44" s="36" t="s">
        <v>70</v>
      </c>
      <c r="B44" s="289" t="s">
        <v>71</v>
      </c>
      <c r="C44" s="299"/>
      <c r="D44" s="69"/>
      <c r="E44" s="69"/>
      <c r="F44" s="69">
        <f>SUM(C44:E44)</f>
        <v>0</v>
      </c>
    </row>
    <row r="45" spans="1:6" s="259" customFormat="1" ht="15">
      <c r="A45" s="258" t="s">
        <v>72</v>
      </c>
      <c r="B45" s="290" t="s">
        <v>73</v>
      </c>
      <c r="C45" s="286"/>
      <c r="D45" s="67"/>
      <c r="E45" s="67"/>
      <c r="F45" s="67">
        <f>SUM(C45:E45)</f>
        <v>0</v>
      </c>
    </row>
    <row r="46" spans="1:6" s="259" customFormat="1" ht="15">
      <c r="A46" s="258" t="s">
        <v>74</v>
      </c>
      <c r="B46" s="290" t="s">
        <v>75</v>
      </c>
      <c r="C46" s="286"/>
      <c r="D46" s="67"/>
      <c r="E46" s="67"/>
      <c r="F46" s="67">
        <f>SUM(C46:E46)</f>
        <v>0</v>
      </c>
    </row>
    <row r="47" spans="1:6" s="259" customFormat="1" ht="15">
      <c r="A47" s="258" t="s">
        <v>76</v>
      </c>
      <c r="B47" s="290" t="s">
        <v>77</v>
      </c>
      <c r="C47" s="286"/>
      <c r="D47" s="67"/>
      <c r="E47" s="67"/>
      <c r="F47" s="67">
        <f>SUM(C47:E47)</f>
        <v>0</v>
      </c>
    </row>
    <row r="48" spans="1:6" s="259" customFormat="1" ht="15.75" thickBot="1">
      <c r="A48" s="260" t="s">
        <v>78</v>
      </c>
      <c r="B48" s="291" t="s">
        <v>79</v>
      </c>
      <c r="C48" s="287"/>
      <c r="D48" s="68"/>
      <c r="E48" s="68"/>
      <c r="F48" s="68">
        <f>SUM(C48:E48)</f>
        <v>0</v>
      </c>
    </row>
    <row r="49" spans="1:6" s="259" customFormat="1" ht="15.75" thickBot="1">
      <c r="A49" s="33" t="s">
        <v>80</v>
      </c>
      <c r="B49" s="288" t="s">
        <v>81</v>
      </c>
      <c r="C49" s="296">
        <f>SUM(C50:C54)</f>
        <v>110000</v>
      </c>
      <c r="D49" s="296">
        <f t="shared" ref="D49:F49" si="10">SUM(D50:D54)</f>
        <v>0</v>
      </c>
      <c r="E49" s="296">
        <f t="shared" si="10"/>
        <v>0</v>
      </c>
      <c r="F49" s="296">
        <f t="shared" si="10"/>
        <v>110000</v>
      </c>
    </row>
    <row r="50" spans="1:6" s="259" customFormat="1" ht="15">
      <c r="A50" s="36" t="s">
        <v>490</v>
      </c>
      <c r="B50" s="289" t="s">
        <v>487</v>
      </c>
      <c r="C50" s="284">
        <f>'1.2.sz.mell.'!D53</f>
        <v>0</v>
      </c>
      <c r="D50" s="58"/>
      <c r="E50" s="58"/>
      <c r="F50" s="58">
        <f>SUM(C50:E50)</f>
        <v>0</v>
      </c>
    </row>
    <row r="51" spans="1:6" s="259" customFormat="1" ht="22.5">
      <c r="A51" s="36" t="s">
        <v>491</v>
      </c>
      <c r="B51" s="290" t="s">
        <v>488</v>
      </c>
      <c r="C51" s="284">
        <f>'1.2.sz.mell.'!D54</f>
        <v>0</v>
      </c>
      <c r="D51" s="61"/>
      <c r="E51" s="61"/>
      <c r="F51" s="61">
        <f>SUM(C51:E51)</f>
        <v>0</v>
      </c>
    </row>
    <row r="52" spans="1:6" s="259" customFormat="1" ht="22.5">
      <c r="A52" s="36" t="s">
        <v>492</v>
      </c>
      <c r="B52" s="290" t="s">
        <v>516</v>
      </c>
      <c r="C52" s="284">
        <f>'1.2.sz.mell.'!D55</f>
        <v>0</v>
      </c>
      <c r="D52" s="61"/>
      <c r="E52" s="61"/>
      <c r="F52" s="61">
        <f>SUM(C52:E52)</f>
        <v>0</v>
      </c>
    </row>
    <row r="53" spans="1:6" s="259" customFormat="1" ht="15">
      <c r="A53" s="36" t="s">
        <v>493</v>
      </c>
      <c r="B53" s="291" t="s">
        <v>495</v>
      </c>
      <c r="C53" s="284">
        <f>'1.2.sz.mell.'!D56</f>
        <v>0</v>
      </c>
      <c r="D53" s="65"/>
      <c r="E53" s="65"/>
      <c r="F53" s="65"/>
    </row>
    <row r="54" spans="1:6" s="259" customFormat="1" ht="15.75" thickBot="1">
      <c r="A54" s="36" t="s">
        <v>494</v>
      </c>
      <c r="B54" s="291" t="s">
        <v>496</v>
      </c>
      <c r="C54" s="284">
        <f>'1.2.sz.mell.'!D57</f>
        <v>110000</v>
      </c>
      <c r="D54" s="65"/>
      <c r="E54" s="65"/>
      <c r="F54" s="65">
        <f>SUM(C54:E54)</f>
        <v>110000</v>
      </c>
    </row>
    <row r="55" spans="1:6" s="259" customFormat="1" ht="15.75" thickBot="1">
      <c r="A55" s="33" t="s">
        <v>86</v>
      </c>
      <c r="B55" s="292" t="s">
        <v>87</v>
      </c>
      <c r="C55" s="296">
        <f>SUM(C56:C58)</f>
        <v>0</v>
      </c>
      <c r="D55" s="34">
        <f>SUM(D56:D58)</f>
        <v>0</v>
      </c>
      <c r="E55" s="34">
        <f>SUM(E56:E58)</f>
        <v>0</v>
      </c>
      <c r="F55" s="34">
        <f>SUM(F56:F58)</f>
        <v>0</v>
      </c>
    </row>
    <row r="56" spans="1:6" s="259" customFormat="1" ht="15">
      <c r="A56" s="36" t="s">
        <v>502</v>
      </c>
      <c r="B56" s="289" t="s">
        <v>497</v>
      </c>
      <c r="C56" s="286"/>
      <c r="D56" s="67"/>
      <c r="E56" s="67"/>
      <c r="F56" s="67">
        <f>SUM(C56:E56)</f>
        <v>0</v>
      </c>
    </row>
    <row r="57" spans="1:6" s="259" customFormat="1" ht="22.5">
      <c r="A57" s="36" t="s">
        <v>503</v>
      </c>
      <c r="B57" s="290" t="s">
        <v>498</v>
      </c>
      <c r="C57" s="286"/>
      <c r="D57" s="67"/>
      <c r="E57" s="67"/>
      <c r="F57" s="67">
        <f>SUM(C57:E57)</f>
        <v>0</v>
      </c>
    </row>
    <row r="58" spans="1:6" s="259" customFormat="1" ht="22.5">
      <c r="A58" s="36" t="s">
        <v>504</v>
      </c>
      <c r="B58" s="290" t="s">
        <v>517</v>
      </c>
      <c r="C58" s="286"/>
      <c r="D58" s="67"/>
      <c r="E58" s="67"/>
      <c r="F58" s="67">
        <f>SUM(C58:E58)</f>
        <v>0</v>
      </c>
    </row>
    <row r="59" spans="1:6" s="259" customFormat="1" ht="15">
      <c r="A59" s="36" t="s">
        <v>505</v>
      </c>
      <c r="B59" s="291" t="s">
        <v>499</v>
      </c>
      <c r="C59" s="286"/>
      <c r="D59" s="67"/>
      <c r="E59" s="67"/>
      <c r="F59" s="67"/>
    </row>
    <row r="60" spans="1:6" s="259" customFormat="1" ht="15.75" thickBot="1">
      <c r="A60" s="36" t="s">
        <v>506</v>
      </c>
      <c r="B60" s="291" t="s">
        <v>501</v>
      </c>
      <c r="C60" s="286"/>
      <c r="D60" s="67"/>
      <c r="E60" s="67"/>
      <c r="F60" s="67">
        <f>SUM(C60:E60)</f>
        <v>0</v>
      </c>
    </row>
    <row r="61" spans="1:6" s="259" customFormat="1" ht="15.75" thickBot="1">
      <c r="A61" s="33" t="s">
        <v>88</v>
      </c>
      <c r="B61" s="288" t="s">
        <v>89</v>
      </c>
      <c r="C61" s="297">
        <f>+C4+C11+C17+C23+C31+C43+C49+C55</f>
        <v>47939537</v>
      </c>
      <c r="D61" s="41">
        <f>+D4+D11+D17+D23+D31+D43+D49+D55</f>
        <v>39230400</v>
      </c>
      <c r="E61" s="41">
        <f>+E4+E11+E17+E23+E31+E43+E49+E55</f>
        <v>0</v>
      </c>
      <c r="F61" s="41">
        <f>SUM(C61:E61)</f>
        <v>87169937</v>
      </c>
    </row>
    <row r="62" spans="1:6" s="259" customFormat="1" ht="15.75" thickBot="1">
      <c r="A62" s="261" t="s">
        <v>264</v>
      </c>
      <c r="B62" s="292" t="s">
        <v>91</v>
      </c>
      <c r="C62" s="296">
        <f>SUM(C63:C65)</f>
        <v>0</v>
      </c>
      <c r="D62" s="34">
        <f>SUM(D63:D65)</f>
        <v>0</v>
      </c>
      <c r="E62" s="34">
        <f>SUM(E63:E65)</f>
        <v>0</v>
      </c>
      <c r="F62" s="34">
        <f>SUM(F63:F65)</f>
        <v>0</v>
      </c>
    </row>
    <row r="63" spans="1:6" s="259" customFormat="1" ht="15">
      <c r="A63" s="36" t="s">
        <v>92</v>
      </c>
      <c r="B63" s="289" t="s">
        <v>93</v>
      </c>
      <c r="C63" s="286"/>
      <c r="D63" s="67"/>
      <c r="E63" s="67"/>
      <c r="F63" s="67">
        <f>SUM(C63:E63)</f>
        <v>0</v>
      </c>
    </row>
    <row r="64" spans="1:6" s="259" customFormat="1" ht="15">
      <c r="A64" s="258" t="s">
        <v>94</v>
      </c>
      <c r="B64" s="290" t="s">
        <v>95</v>
      </c>
      <c r="C64" s="286"/>
      <c r="D64" s="67"/>
      <c r="E64" s="67"/>
      <c r="F64" s="67">
        <f>SUM(C64:E64)</f>
        <v>0</v>
      </c>
    </row>
    <row r="65" spans="1:6" s="259" customFormat="1" ht="15.75" thickBot="1">
      <c r="A65" s="260" t="s">
        <v>96</v>
      </c>
      <c r="B65" s="293" t="s">
        <v>97</v>
      </c>
      <c r="C65" s="286"/>
      <c r="D65" s="67"/>
      <c r="E65" s="67"/>
      <c r="F65" s="67">
        <f>SUM(C65:E65)</f>
        <v>0</v>
      </c>
    </row>
    <row r="66" spans="1:6" s="259" customFormat="1" ht="15.75" thickBot="1">
      <c r="A66" s="261" t="s">
        <v>98</v>
      </c>
      <c r="B66" s="292" t="s">
        <v>99</v>
      </c>
      <c r="C66" s="296">
        <f>SUM(C67:C70)</f>
        <v>0</v>
      </c>
      <c r="D66" s="34">
        <f>SUM(D67:D70)</f>
        <v>0</v>
      </c>
      <c r="E66" s="34">
        <f>SUM(E67:E70)</f>
        <v>0</v>
      </c>
      <c r="F66" s="34">
        <f>SUM(F67:F70)</f>
        <v>0</v>
      </c>
    </row>
    <row r="67" spans="1:6" s="259" customFormat="1" ht="15">
      <c r="A67" s="36" t="s">
        <v>100</v>
      </c>
      <c r="B67" s="289" t="s">
        <v>101</v>
      </c>
      <c r="C67" s="286"/>
      <c r="D67" s="67"/>
      <c r="E67" s="67"/>
      <c r="F67" s="67">
        <f>SUM(C67:E67)</f>
        <v>0</v>
      </c>
    </row>
    <row r="68" spans="1:6" s="259" customFormat="1" ht="15">
      <c r="A68" s="258" t="s">
        <v>102</v>
      </c>
      <c r="B68" s="290" t="s">
        <v>103</v>
      </c>
      <c r="C68" s="286"/>
      <c r="D68" s="67"/>
      <c r="E68" s="67"/>
      <c r="F68" s="67">
        <f>SUM(C68:E68)</f>
        <v>0</v>
      </c>
    </row>
    <row r="69" spans="1:6" s="259" customFormat="1" ht="15">
      <c r="A69" s="258" t="s">
        <v>104</v>
      </c>
      <c r="B69" s="290" t="s">
        <v>105</v>
      </c>
      <c r="C69" s="286"/>
      <c r="D69" s="67"/>
      <c r="E69" s="67"/>
      <c r="F69" s="67">
        <f>SUM(C69:E69)</f>
        <v>0</v>
      </c>
    </row>
    <row r="70" spans="1:6" s="259" customFormat="1" ht="15.75" thickBot="1">
      <c r="A70" s="260" t="s">
        <v>106</v>
      </c>
      <c r="B70" s="291" t="s">
        <v>107</v>
      </c>
      <c r="C70" s="286"/>
      <c r="D70" s="67"/>
      <c r="E70" s="67"/>
      <c r="F70" s="67">
        <f>SUM(C70:E70)</f>
        <v>0</v>
      </c>
    </row>
    <row r="71" spans="1:6" s="259" customFormat="1" ht="15.75" thickBot="1">
      <c r="A71" s="261" t="s">
        <v>108</v>
      </c>
      <c r="B71" s="292" t="s">
        <v>109</v>
      </c>
      <c r="C71" s="296">
        <f>SUM(C72:C73)</f>
        <v>60432791</v>
      </c>
      <c r="D71" s="34">
        <f>SUM(D72:D73)</f>
        <v>0</v>
      </c>
      <c r="E71" s="34">
        <f>SUM(E72:E73)</f>
        <v>0</v>
      </c>
      <c r="F71" s="34">
        <f>SUM(F72:F73)</f>
        <v>60432791</v>
      </c>
    </row>
    <row r="72" spans="1:6" s="259" customFormat="1" ht="15">
      <c r="A72" s="36" t="s">
        <v>110</v>
      </c>
      <c r="B72" s="289" t="s">
        <v>111</v>
      </c>
      <c r="C72" s="286">
        <f>'1.2.sz.mell.'!D77</f>
        <v>60432791</v>
      </c>
      <c r="D72" s="67"/>
      <c r="E72" s="67"/>
      <c r="F72" s="67">
        <f>SUM(C72:E72)</f>
        <v>60432791</v>
      </c>
    </row>
    <row r="73" spans="1:6" s="259" customFormat="1" ht="15.75" thickBot="1">
      <c r="A73" s="260" t="s">
        <v>112</v>
      </c>
      <c r="B73" s="291" t="s">
        <v>113</v>
      </c>
      <c r="C73" s="286"/>
      <c r="D73" s="67"/>
      <c r="E73" s="67"/>
      <c r="F73" s="67">
        <f>SUM(C73:E73)</f>
        <v>0</v>
      </c>
    </row>
    <row r="74" spans="1:6" s="257" customFormat="1" ht="15.75" thickBot="1">
      <c r="A74" s="261" t="s">
        <v>114</v>
      </c>
      <c r="B74" s="292" t="s">
        <v>115</v>
      </c>
      <c r="C74" s="296">
        <f>SUM(C75:C77)</f>
        <v>0</v>
      </c>
      <c r="D74" s="34">
        <f>SUM(D75:D77)</f>
        <v>0</v>
      </c>
      <c r="E74" s="34">
        <f>SUM(E75:E77)</f>
        <v>0</v>
      </c>
      <c r="F74" s="34">
        <f>SUM(F75:F77)</f>
        <v>0</v>
      </c>
    </row>
    <row r="75" spans="1:6" s="259" customFormat="1" ht="15">
      <c r="A75" s="36" t="s">
        <v>509</v>
      </c>
      <c r="B75" s="289" t="s">
        <v>116</v>
      </c>
      <c r="C75" s="286"/>
      <c r="D75" s="67"/>
      <c r="E75" s="67"/>
      <c r="F75" s="67">
        <f>SUM(C75:E75)</f>
        <v>0</v>
      </c>
    </row>
    <row r="76" spans="1:6" s="259" customFormat="1" ht="15">
      <c r="A76" s="36" t="s">
        <v>510</v>
      </c>
      <c r="B76" s="290" t="s">
        <v>117</v>
      </c>
      <c r="C76" s="286"/>
      <c r="D76" s="67"/>
      <c r="E76" s="67"/>
      <c r="F76" s="67">
        <f>SUM(C76:E76)</f>
        <v>0</v>
      </c>
    </row>
    <row r="77" spans="1:6" s="259" customFormat="1" ht="15.75" thickBot="1">
      <c r="A77" s="36" t="s">
        <v>511</v>
      </c>
      <c r="B77" s="291" t="s">
        <v>692</v>
      </c>
      <c r="C77" s="286"/>
      <c r="D77" s="67"/>
      <c r="E77" s="67"/>
      <c r="F77" s="67"/>
    </row>
    <row r="78" spans="1:6" s="259" customFormat="1" ht="15.75" thickBot="1">
      <c r="A78" s="261" t="s">
        <v>118</v>
      </c>
      <c r="B78" s="292" t="s">
        <v>119</v>
      </c>
      <c r="C78" s="296">
        <f>SUM(C79:C82)</f>
        <v>0</v>
      </c>
      <c r="D78" s="34">
        <f>SUM(D79:D82)</f>
        <v>0</v>
      </c>
      <c r="E78" s="34">
        <f>SUM(E79:E82)</f>
        <v>0</v>
      </c>
      <c r="F78" s="34">
        <f>SUM(F79:F82)</f>
        <v>0</v>
      </c>
    </row>
    <row r="79" spans="1:6" s="259" customFormat="1" ht="15">
      <c r="A79" s="262" t="s">
        <v>120</v>
      </c>
      <c r="B79" s="289" t="s">
        <v>693</v>
      </c>
      <c r="C79" s="286"/>
      <c r="D79" s="67"/>
      <c r="E79" s="67"/>
      <c r="F79" s="67">
        <f>SUM(C79:E79)</f>
        <v>0</v>
      </c>
    </row>
    <row r="80" spans="1:6" s="259" customFormat="1" ht="15">
      <c r="A80" s="263" t="s">
        <v>121</v>
      </c>
      <c r="B80" s="290" t="s">
        <v>694</v>
      </c>
      <c r="C80" s="286"/>
      <c r="D80" s="67"/>
      <c r="E80" s="67"/>
      <c r="F80" s="67">
        <f>SUM(C80:E80)</f>
        <v>0</v>
      </c>
    </row>
    <row r="81" spans="1:6" s="259" customFormat="1" ht="15">
      <c r="A81" s="263" t="s">
        <v>514</v>
      </c>
      <c r="B81" s="290" t="s">
        <v>695</v>
      </c>
      <c r="C81" s="286"/>
      <c r="D81" s="67"/>
      <c r="E81" s="67"/>
      <c r="F81" s="67">
        <f>SUM(C81:E81)</f>
        <v>0</v>
      </c>
    </row>
    <row r="82" spans="1:6" s="259" customFormat="1" ht="15.75" thickBot="1">
      <c r="A82" s="263" t="s">
        <v>515</v>
      </c>
      <c r="B82" s="291" t="s">
        <v>696</v>
      </c>
      <c r="C82" s="286"/>
      <c r="D82" s="67"/>
      <c r="E82" s="67"/>
      <c r="F82" s="67"/>
    </row>
    <row r="83" spans="1:6" s="257" customFormat="1" ht="15.75" thickBot="1">
      <c r="A83" s="261" t="s">
        <v>122</v>
      </c>
      <c r="B83" s="292" t="s">
        <v>123</v>
      </c>
      <c r="C83" s="300"/>
      <c r="D83" s="75"/>
      <c r="E83" s="75"/>
      <c r="F83" s="75">
        <f>SUM(C83:E83)</f>
        <v>0</v>
      </c>
    </row>
    <row r="84" spans="1:6" s="257" customFormat="1" ht="15.75" thickBot="1">
      <c r="A84" s="261" t="s">
        <v>124</v>
      </c>
      <c r="B84" s="294" t="s">
        <v>125</v>
      </c>
      <c r="C84" s="297">
        <f>+C62+C66+C71+C74+C78+C83</f>
        <v>60432791</v>
      </c>
      <c r="D84" s="41">
        <f>+D62+D66+D71+D74+D78+D83</f>
        <v>0</v>
      </c>
      <c r="E84" s="41">
        <f>+E62+E66+E71+E74+E78+E83</f>
        <v>0</v>
      </c>
      <c r="F84" s="41">
        <f>+F62+F66+F71+F74+F78+F83</f>
        <v>60432791</v>
      </c>
    </row>
    <row r="85" spans="1:6" s="257" customFormat="1" ht="15.75" thickBot="1">
      <c r="A85" s="264" t="s">
        <v>126</v>
      </c>
      <c r="B85" s="295" t="s">
        <v>265</v>
      </c>
      <c r="C85" s="297">
        <f>+C61+C84</f>
        <v>108372328</v>
      </c>
      <c r="D85" s="41">
        <f>+D61+D84</f>
        <v>39230400</v>
      </c>
      <c r="E85" s="41">
        <f>+E61+E84</f>
        <v>0</v>
      </c>
      <c r="F85" s="41">
        <f>+F61+F84</f>
        <v>147602728</v>
      </c>
    </row>
    <row r="86" spans="1:6" s="4" customFormat="1" ht="15.75">
      <c r="A86" s="1"/>
      <c r="B86" s="2"/>
      <c r="C86" s="2"/>
      <c r="D86" s="2"/>
      <c r="E86" s="2"/>
      <c r="F86" s="3"/>
    </row>
    <row r="87" spans="1:6" ht="13.5" thickBot="1">
      <c r="A87" s="21"/>
      <c r="B87" s="22"/>
      <c r="C87" s="22"/>
      <c r="D87" s="22"/>
      <c r="E87" s="22"/>
      <c r="F87" s="23"/>
    </row>
    <row r="88" spans="1:6" s="9" customFormat="1" ht="16.5" thickBot="1">
      <c r="A88" s="24"/>
      <c r="B88" s="249" t="s">
        <v>166</v>
      </c>
      <c r="C88" s="283" t="s">
        <v>252</v>
      </c>
      <c r="D88" s="308" t="s">
        <v>253</v>
      </c>
      <c r="E88" s="193" t="s">
        <v>262</v>
      </c>
      <c r="F88" s="20" t="s">
        <v>254</v>
      </c>
    </row>
    <row r="89" spans="1:6" s="25" customFormat="1" ht="13.5" thickBot="1">
      <c r="A89" s="15" t="s">
        <v>7</v>
      </c>
      <c r="B89" s="196" t="s">
        <v>258</v>
      </c>
      <c r="C89" s="198">
        <f>SUM(C90:C94)</f>
        <v>59033418</v>
      </c>
      <c r="D89" s="198">
        <f>SUM(D90:D94)</f>
        <v>39230400</v>
      </c>
      <c r="E89" s="10">
        <f>SUM(E90:E94)</f>
        <v>0</v>
      </c>
      <c r="F89" s="10">
        <f>SUM(F90:F94)</f>
        <v>98263818</v>
      </c>
    </row>
    <row r="90" spans="1:6">
      <c r="A90" s="11" t="s">
        <v>9</v>
      </c>
      <c r="B90" s="194" t="s">
        <v>132</v>
      </c>
      <c r="C90" s="199">
        <f>'1.2.sz.mell.'!D99</f>
        <v>20974952</v>
      </c>
      <c r="D90" s="309">
        <f>'1.3.sz.mell.'!D99</f>
        <v>0</v>
      </c>
      <c r="E90" s="17"/>
      <c r="F90" s="17">
        <f>SUM(C90:E90)</f>
        <v>20974952</v>
      </c>
    </row>
    <row r="91" spans="1:6">
      <c r="A91" s="11" t="s">
        <v>11</v>
      </c>
      <c r="B91" s="195" t="s">
        <v>133</v>
      </c>
      <c r="C91" s="199">
        <f>'1.2.sz.mell.'!D100</f>
        <v>3648014</v>
      </c>
      <c r="D91" s="309">
        <f>'1.3.sz.mell.'!D100</f>
        <v>0</v>
      </c>
      <c r="E91" s="26"/>
      <c r="F91" s="26">
        <f>SUM(C91:E91)</f>
        <v>3648014</v>
      </c>
    </row>
    <row r="92" spans="1:6">
      <c r="A92" s="11" t="s">
        <v>13</v>
      </c>
      <c r="B92" s="195" t="s">
        <v>134</v>
      </c>
      <c r="C92" s="199">
        <f>'1.2.sz.mell.'!D101</f>
        <v>19266660</v>
      </c>
      <c r="D92" s="309">
        <f>'1.3.sz.mell.'!D101</f>
        <v>0</v>
      </c>
      <c r="E92" s="26"/>
      <c r="F92" s="26">
        <f>SUM(C92:E92)</f>
        <v>19266660</v>
      </c>
    </row>
    <row r="93" spans="1:6">
      <c r="A93" s="11" t="s">
        <v>15</v>
      </c>
      <c r="B93" s="195" t="s">
        <v>135</v>
      </c>
      <c r="C93" s="199">
        <f>'1.2.sz.mell.'!D102</f>
        <v>7134506</v>
      </c>
      <c r="D93" s="309">
        <f>'1.3.sz.mell.'!D102</f>
        <v>0</v>
      </c>
      <c r="E93" s="26"/>
      <c r="F93" s="26">
        <f>SUM(C93:E93)</f>
        <v>7134506</v>
      </c>
    </row>
    <row r="94" spans="1:6" ht="13.5" thickBot="1">
      <c r="A94" s="11" t="s">
        <v>17</v>
      </c>
      <c r="B94" s="195" t="s">
        <v>137</v>
      </c>
      <c r="C94" s="199">
        <f>'1.2.sz.mell.'!D103</f>
        <v>8009286</v>
      </c>
      <c r="D94" s="309">
        <f>'1.3.sz.mell.'!D103</f>
        <v>39230400</v>
      </c>
      <c r="E94" s="26"/>
      <c r="F94" s="26">
        <f>SUM(C94:E94)</f>
        <v>47239686</v>
      </c>
    </row>
    <row r="95" spans="1:6" s="35" customFormat="1" ht="15.75" thickBot="1">
      <c r="A95" s="33">
        <v>2</v>
      </c>
      <c r="B95" s="196" t="s">
        <v>697</v>
      </c>
      <c r="C95" s="296">
        <f>SUM(C96:C98)</f>
        <v>2376352</v>
      </c>
      <c r="D95" s="296">
        <f t="shared" ref="D95:E95" si="11">SUM(D96:D98)</f>
        <v>0</v>
      </c>
      <c r="E95" s="296">
        <f t="shared" si="11"/>
        <v>0</v>
      </c>
      <c r="F95" s="34">
        <f>SUM(F96:F98)</f>
        <v>2376352</v>
      </c>
    </row>
    <row r="96" spans="1:6" s="35" customFormat="1" ht="15">
      <c r="A96" s="36" t="s">
        <v>427</v>
      </c>
      <c r="B96" s="194" t="s">
        <v>143</v>
      </c>
      <c r="C96" s="284">
        <f>'1.2.sz.mell.'!D105</f>
        <v>2376352</v>
      </c>
      <c r="D96" s="166">
        <f>'1.3.sz.mell.'!D105</f>
        <v>0</v>
      </c>
      <c r="E96" s="58"/>
      <c r="F96" s="58">
        <f>SUM(C96:E96)</f>
        <v>2376352</v>
      </c>
    </row>
    <row r="97" spans="1:6" s="35" customFormat="1" ht="15">
      <c r="A97" s="36" t="s">
        <v>428</v>
      </c>
      <c r="B97" s="305" t="s">
        <v>519</v>
      </c>
      <c r="C97" s="284">
        <f>'1.2.sz.mell.'!D106</f>
        <v>0</v>
      </c>
      <c r="D97" s="166">
        <f>'1.3.sz.mell.'!D106</f>
        <v>0</v>
      </c>
      <c r="E97" s="265"/>
      <c r="F97" s="265">
        <f>SUM(C97:E97)</f>
        <v>0</v>
      </c>
    </row>
    <row r="98" spans="1:6" s="35" customFormat="1" ht="15.75" thickBot="1">
      <c r="A98" s="36" t="s">
        <v>429</v>
      </c>
      <c r="B98" s="306" t="s">
        <v>518</v>
      </c>
      <c r="C98" s="284">
        <f>'1.2.sz.mell.'!D107</f>
        <v>0</v>
      </c>
      <c r="D98" s="166">
        <f>'1.3.sz.mell.'!D107</f>
        <v>0</v>
      </c>
      <c r="E98" s="65"/>
      <c r="F98" s="65">
        <f>SUM(C98:E98)</f>
        <v>0</v>
      </c>
    </row>
    <row r="99" spans="1:6" ht="13.5" thickBot="1">
      <c r="A99" s="15">
        <v>3</v>
      </c>
      <c r="B99" s="196" t="s">
        <v>811</v>
      </c>
      <c r="C99" s="198">
        <f>SUM(C102,C100,C104)</f>
        <v>44056576</v>
      </c>
      <c r="D99" s="198">
        <f t="shared" ref="D99:E99" si="12">SUM(D102,D100,D104)</f>
        <v>0</v>
      </c>
      <c r="E99" s="198">
        <f t="shared" si="12"/>
        <v>0</v>
      </c>
      <c r="F99" s="10">
        <f>F100+F102+F104</f>
        <v>44056576</v>
      </c>
    </row>
    <row r="100" spans="1:6" s="25" customFormat="1">
      <c r="A100" s="11" t="s">
        <v>687</v>
      </c>
      <c r="B100" s="301" t="s">
        <v>138</v>
      </c>
      <c r="C100" s="199">
        <f>'1.2.sz.mell.'!D109</f>
        <v>20924403</v>
      </c>
      <c r="D100" s="309">
        <f>'1.3.sz.mell.'!D109</f>
        <v>0</v>
      </c>
      <c r="E100" s="17"/>
      <c r="F100" s="17">
        <f t="shared" ref="F100:F104" si="13">SUM(C100:E100)</f>
        <v>20924403</v>
      </c>
    </row>
    <row r="101" spans="1:6" s="25" customFormat="1">
      <c r="A101" s="11" t="s">
        <v>688</v>
      </c>
      <c r="B101" s="302" t="s">
        <v>139</v>
      </c>
      <c r="C101" s="199">
        <f>'1.2.sz.mell.'!D110</f>
        <v>0</v>
      </c>
      <c r="D101" s="309">
        <f>'1.3.sz.mell.'!D110</f>
        <v>0</v>
      </c>
      <c r="E101" s="17"/>
      <c r="F101" s="17">
        <f t="shared" si="13"/>
        <v>0</v>
      </c>
    </row>
    <row r="102" spans="1:6">
      <c r="A102" s="11" t="s">
        <v>689</v>
      </c>
      <c r="B102" s="303" t="s">
        <v>140</v>
      </c>
      <c r="C102" s="199">
        <f>'1.2.sz.mell.'!D111</f>
        <v>19757173</v>
      </c>
      <c r="D102" s="309">
        <f>'1.3.sz.mell.'!D111</f>
        <v>0</v>
      </c>
      <c r="E102" s="26"/>
      <c r="F102" s="26">
        <f t="shared" si="13"/>
        <v>19757173</v>
      </c>
    </row>
    <row r="103" spans="1:6">
      <c r="A103" s="11" t="s">
        <v>698</v>
      </c>
      <c r="B103" s="303" t="s">
        <v>141</v>
      </c>
      <c r="C103" s="199">
        <f>'1.2.sz.mell.'!D112</f>
        <v>0</v>
      </c>
      <c r="D103" s="309">
        <f>'1.3.sz.mell.'!D112</f>
        <v>0</v>
      </c>
      <c r="E103" s="26"/>
      <c r="F103" s="26">
        <f t="shared" si="13"/>
        <v>0</v>
      </c>
    </row>
    <row r="104" spans="1:6" ht="13.5" thickBot="1">
      <c r="A104" s="11" t="s">
        <v>699</v>
      </c>
      <c r="B104" s="304" t="s">
        <v>142</v>
      </c>
      <c r="C104" s="199">
        <f>'1.2.sz.mell.'!D113</f>
        <v>3375000</v>
      </c>
      <c r="D104" s="309">
        <f>'1.3.sz.mell.'!D113</f>
        <v>0</v>
      </c>
      <c r="E104" s="26"/>
      <c r="F104" s="26">
        <f t="shared" si="13"/>
        <v>3375000</v>
      </c>
    </row>
    <row r="105" spans="1:6" s="35" customFormat="1" ht="15.75" thickBot="1">
      <c r="A105" s="33" t="s">
        <v>144</v>
      </c>
      <c r="B105" s="196" t="s">
        <v>145</v>
      </c>
      <c r="C105" s="296">
        <f>SUM(C99,C89,C95)</f>
        <v>105466346</v>
      </c>
      <c r="D105" s="164">
        <f>SUM(D99,D89,D95)</f>
        <v>39230400</v>
      </c>
      <c r="E105" s="34">
        <f>SUM(E99,E89,E95)</f>
        <v>0</v>
      </c>
      <c r="F105" s="34">
        <f>SUM(F99,F89,F95)</f>
        <v>144696746</v>
      </c>
    </row>
    <row r="106" spans="1:6" s="35" customFormat="1" ht="15.75" thickBot="1">
      <c r="A106" s="33" t="s">
        <v>46</v>
      </c>
      <c r="B106" s="196" t="s">
        <v>146</v>
      </c>
      <c r="C106" s="296">
        <f>+C107+C108+C109</f>
        <v>0</v>
      </c>
      <c r="D106" s="296">
        <f t="shared" ref="D106:E106" si="14">+D107+D108+D109</f>
        <v>0</v>
      </c>
      <c r="E106" s="296">
        <f t="shared" si="14"/>
        <v>0</v>
      </c>
      <c r="F106" s="34">
        <f>+F107+F108+F109</f>
        <v>0</v>
      </c>
    </row>
    <row r="107" spans="1:6" s="38" customFormat="1">
      <c r="A107" s="36" t="s">
        <v>48</v>
      </c>
      <c r="B107" s="194" t="s">
        <v>147</v>
      </c>
      <c r="C107" s="285"/>
      <c r="D107" s="37"/>
      <c r="E107" s="37"/>
      <c r="F107" s="37">
        <f>SUM(C107:E107)</f>
        <v>0</v>
      </c>
    </row>
    <row r="108" spans="1:6" s="35" customFormat="1" ht="15">
      <c r="A108" s="36" t="s">
        <v>50</v>
      </c>
      <c r="B108" s="194" t="s">
        <v>148</v>
      </c>
      <c r="C108" s="285"/>
      <c r="D108" s="37"/>
      <c r="E108" s="37"/>
      <c r="F108" s="37">
        <f>SUM(C108:E108)</f>
        <v>0</v>
      </c>
    </row>
    <row r="109" spans="1:6" s="35" customFormat="1" ht="15.75" thickBot="1">
      <c r="A109" s="39" t="s">
        <v>52</v>
      </c>
      <c r="B109" s="305" t="s">
        <v>149</v>
      </c>
      <c r="C109" s="285"/>
      <c r="D109" s="37"/>
      <c r="E109" s="37"/>
      <c r="F109" s="37">
        <f>SUM(C109:E109)</f>
        <v>0</v>
      </c>
    </row>
    <row r="110" spans="1:6" s="35" customFormat="1" ht="15.75" thickBot="1">
      <c r="A110" s="33" t="s">
        <v>68</v>
      </c>
      <c r="B110" s="196" t="s">
        <v>809</v>
      </c>
      <c r="C110" s="296">
        <f>+C111+C114+C115+C116</f>
        <v>0</v>
      </c>
      <c r="D110" s="164"/>
      <c r="E110" s="34">
        <f>+E111+E114+E115+E116</f>
        <v>0</v>
      </c>
      <c r="F110" s="34">
        <f>+F111+F114+F115+F116</f>
        <v>0</v>
      </c>
    </row>
    <row r="111" spans="1:6" s="35" customFormat="1" ht="15">
      <c r="A111" s="36" t="s">
        <v>436</v>
      </c>
      <c r="B111" s="194" t="s">
        <v>701</v>
      </c>
      <c r="C111" s="285"/>
      <c r="D111" s="37"/>
      <c r="E111" s="37"/>
      <c r="F111" s="37">
        <f>SUM(C111:E111)</f>
        <v>0</v>
      </c>
    </row>
    <row r="112" spans="1:6" s="35" customFormat="1" ht="15">
      <c r="A112" s="36" t="s">
        <v>437</v>
      </c>
      <c r="B112" s="194" t="s">
        <v>702</v>
      </c>
      <c r="C112" s="285"/>
      <c r="D112" s="37"/>
      <c r="E112" s="37"/>
      <c r="F112" s="37"/>
    </row>
    <row r="113" spans="1:6" s="35" customFormat="1" ht="15">
      <c r="A113" s="36" t="s">
        <v>438</v>
      </c>
      <c r="B113" s="194" t="s">
        <v>703</v>
      </c>
      <c r="C113" s="285"/>
      <c r="D113" s="37"/>
      <c r="E113" s="37"/>
      <c r="F113" s="37"/>
    </row>
    <row r="114" spans="1:6" s="35" customFormat="1" ht="15">
      <c r="A114" s="36" t="s">
        <v>439</v>
      </c>
      <c r="B114" s="194" t="s">
        <v>704</v>
      </c>
      <c r="C114" s="285"/>
      <c r="D114" s="37"/>
      <c r="E114" s="37"/>
      <c r="F114" s="37">
        <f>SUM(C114:E114)</f>
        <v>0</v>
      </c>
    </row>
    <row r="115" spans="1:6" s="35" customFormat="1" ht="15">
      <c r="A115" s="36" t="s">
        <v>520</v>
      </c>
      <c r="B115" s="194" t="s">
        <v>705</v>
      </c>
      <c r="C115" s="285"/>
      <c r="D115" s="37"/>
      <c r="E115" s="37"/>
      <c r="F115" s="37">
        <f>SUM(C115:E115)</f>
        <v>0</v>
      </c>
    </row>
    <row r="116" spans="1:6" s="38" customFormat="1" ht="13.5" thickBot="1">
      <c r="A116" s="36" t="s">
        <v>707</v>
      </c>
      <c r="B116" s="305" t="s">
        <v>706</v>
      </c>
      <c r="C116" s="285"/>
      <c r="D116" s="37"/>
      <c r="E116" s="37"/>
      <c r="F116" s="37">
        <f>SUM(C116:E116)</f>
        <v>0</v>
      </c>
    </row>
    <row r="117" spans="1:6" s="35" customFormat="1" ht="15.75" thickBot="1">
      <c r="A117" s="33" t="s">
        <v>151</v>
      </c>
      <c r="B117" s="196" t="s">
        <v>266</v>
      </c>
      <c r="C117" s="297">
        <f>SUM(C118:C123)</f>
        <v>2905982</v>
      </c>
      <c r="D117" s="297">
        <f t="shared" ref="D117:F117" si="15">SUM(D118:D123)</f>
        <v>0</v>
      </c>
      <c r="E117" s="297">
        <f t="shared" si="15"/>
        <v>0</v>
      </c>
      <c r="F117" s="297">
        <f t="shared" si="15"/>
        <v>2905982</v>
      </c>
    </row>
    <row r="118" spans="1:6" s="35" customFormat="1" ht="15">
      <c r="A118" s="36" t="s">
        <v>82</v>
      </c>
      <c r="B118" s="194" t="s">
        <v>153</v>
      </c>
      <c r="C118" s="285"/>
      <c r="D118" s="37"/>
      <c r="E118" s="37"/>
      <c r="F118" s="37">
        <f t="shared" ref="F118:F123" si="16">SUM(C118:E118)</f>
        <v>0</v>
      </c>
    </row>
    <row r="119" spans="1:6" s="35" customFormat="1" ht="15">
      <c r="A119" s="36" t="s">
        <v>491</v>
      </c>
      <c r="B119" s="194" t="s">
        <v>154</v>
      </c>
      <c r="C119" s="285">
        <f>'1.2.sz.mell.'!D126</f>
        <v>2905982</v>
      </c>
      <c r="D119" s="37"/>
      <c r="E119" s="37"/>
      <c r="F119" s="37">
        <f t="shared" si="16"/>
        <v>2905982</v>
      </c>
    </row>
    <row r="120" spans="1:6" s="35" customFormat="1" ht="15">
      <c r="A120" s="36" t="s">
        <v>492</v>
      </c>
      <c r="B120" s="380" t="s">
        <v>812</v>
      </c>
      <c r="C120" s="285"/>
      <c r="D120" s="37"/>
      <c r="E120" s="37"/>
      <c r="F120" s="37">
        <f t="shared" si="16"/>
        <v>0</v>
      </c>
    </row>
    <row r="121" spans="1:6" s="35" customFormat="1" ht="15">
      <c r="A121" s="36" t="s">
        <v>493</v>
      </c>
      <c r="B121" s="194" t="s">
        <v>708</v>
      </c>
      <c r="C121" s="285"/>
      <c r="D121" s="37"/>
      <c r="E121" s="37"/>
      <c r="F121" s="37">
        <f t="shared" si="16"/>
        <v>0</v>
      </c>
    </row>
    <row r="122" spans="1:6" s="38" customFormat="1">
      <c r="A122" s="36" t="s">
        <v>494</v>
      </c>
      <c r="B122" s="194" t="s">
        <v>235</v>
      </c>
      <c r="C122" s="285"/>
      <c r="D122" s="37"/>
      <c r="E122" s="37"/>
      <c r="F122" s="37">
        <f t="shared" si="16"/>
        <v>0</v>
      </c>
    </row>
    <row r="123" spans="1:6" s="38" customFormat="1" ht="13.5" thickBot="1">
      <c r="A123" s="36" t="s">
        <v>813</v>
      </c>
      <c r="B123" s="305" t="s">
        <v>723</v>
      </c>
      <c r="C123" s="285"/>
      <c r="D123" s="37"/>
      <c r="E123" s="37"/>
      <c r="F123" s="37">
        <f t="shared" si="16"/>
        <v>0</v>
      </c>
    </row>
    <row r="124" spans="1:6" s="38" customFormat="1" ht="13.5" thickBot="1">
      <c r="A124" s="33" t="s">
        <v>86</v>
      </c>
      <c r="B124" s="196" t="s">
        <v>810</v>
      </c>
      <c r="C124" s="312">
        <f>+C125+C126+C127+C129</f>
        <v>0</v>
      </c>
      <c r="D124" s="310"/>
      <c r="E124" s="42">
        <f>+E125+E126+E127+E129</f>
        <v>0</v>
      </c>
      <c r="F124" s="42">
        <f>+F125+F126+F127+F129</f>
        <v>0</v>
      </c>
    </row>
    <row r="125" spans="1:6" s="38" customFormat="1">
      <c r="A125" s="36" t="s">
        <v>502</v>
      </c>
      <c r="B125" s="194" t="s">
        <v>709</v>
      </c>
      <c r="C125" s="285"/>
      <c r="D125" s="37"/>
      <c r="E125" s="37"/>
      <c r="F125" s="37">
        <f>SUM(C125:E125)</f>
        <v>0</v>
      </c>
    </row>
    <row r="126" spans="1:6" s="38" customFormat="1">
      <c r="A126" s="36" t="s">
        <v>503</v>
      </c>
      <c r="B126" s="194" t="s">
        <v>710</v>
      </c>
      <c r="C126" s="285"/>
      <c r="D126" s="37"/>
      <c r="E126" s="37"/>
      <c r="F126" s="37">
        <f>SUM(C126:E126)</f>
        <v>0</v>
      </c>
    </row>
    <row r="127" spans="1:6" s="38" customFormat="1">
      <c r="A127" s="36" t="s">
        <v>504</v>
      </c>
      <c r="B127" s="194" t="s">
        <v>711</v>
      </c>
      <c r="C127" s="285"/>
      <c r="D127" s="37"/>
      <c r="E127" s="37"/>
      <c r="F127" s="37">
        <f>SUM(C127:E127)</f>
        <v>0</v>
      </c>
    </row>
    <row r="128" spans="1:6" s="38" customFormat="1">
      <c r="A128" s="36" t="s">
        <v>505</v>
      </c>
      <c r="B128" s="194" t="s">
        <v>712</v>
      </c>
      <c r="C128" s="285"/>
      <c r="D128" s="37"/>
      <c r="E128" s="37"/>
      <c r="F128" s="37"/>
    </row>
    <row r="129" spans="1:6" s="35" customFormat="1" ht="15.75" thickBot="1">
      <c r="A129" s="36" t="s">
        <v>506</v>
      </c>
      <c r="B129" s="194" t="s">
        <v>713</v>
      </c>
      <c r="C129" s="285"/>
      <c r="D129" s="37"/>
      <c r="E129" s="37"/>
      <c r="F129" s="37">
        <f>SUM(C129:E129)</f>
        <v>0</v>
      </c>
    </row>
    <row r="130" spans="1:6" s="35" customFormat="1" ht="15.75" thickBot="1">
      <c r="A130" s="33" t="s">
        <v>88</v>
      </c>
      <c r="B130" s="196" t="s">
        <v>156</v>
      </c>
      <c r="C130" s="313">
        <f>SUM(C124,C117,C110,C106)</f>
        <v>2905982</v>
      </c>
      <c r="D130" s="311">
        <f>SUM(D124,D117,D110,D106)</f>
        <v>0</v>
      </c>
      <c r="E130" s="43">
        <f>SUM(E124,E117,E110,E106)</f>
        <v>0</v>
      </c>
      <c r="F130" s="43">
        <f>SUM(F124,F117,F110,F106)</f>
        <v>2905982</v>
      </c>
    </row>
    <row r="131" spans="1:6" ht="13.5" thickBot="1">
      <c r="A131" s="15" t="s">
        <v>32</v>
      </c>
      <c r="B131" s="307" t="s">
        <v>267</v>
      </c>
      <c r="C131" s="200">
        <f>SUM(C130,C105)</f>
        <v>108372328</v>
      </c>
      <c r="D131" s="20">
        <f>SUM(D130,D105)</f>
        <v>39230400</v>
      </c>
      <c r="E131" s="27">
        <f>SUM(E130,E105)</f>
        <v>0</v>
      </c>
      <c r="F131" s="27">
        <f>SUM(F130,F105)</f>
        <v>147602728</v>
      </c>
    </row>
    <row r="132" spans="1:6" ht="13.5" thickBot="1">
      <c r="C132" s="29"/>
      <c r="D132" s="29"/>
      <c r="E132" s="29"/>
      <c r="F132" s="29"/>
    </row>
    <row r="133" spans="1:6" ht="13.5" thickBot="1">
      <c r="A133" s="30" t="s">
        <v>260</v>
      </c>
      <c r="B133" s="31"/>
      <c r="C133" s="314">
        <v>5.75</v>
      </c>
      <c r="D133" s="314"/>
      <c r="E133" s="314"/>
      <c r="F133" s="314">
        <f>SUM(C133:E133)</f>
        <v>5.75</v>
      </c>
    </row>
    <row r="134" spans="1:6" ht="13.5" thickBot="1">
      <c r="A134" s="30" t="s">
        <v>261</v>
      </c>
      <c r="B134" s="31"/>
      <c r="C134" s="314">
        <v>2</v>
      </c>
      <c r="D134" s="314"/>
      <c r="E134" s="314"/>
      <c r="F134" s="314">
        <f>SUM(C134:E134)</f>
        <v>2</v>
      </c>
    </row>
    <row r="136" spans="1:6">
      <c r="C136" s="32">
        <f>C131-C85</f>
        <v>0</v>
      </c>
      <c r="D136" s="32">
        <f t="shared" ref="D136" si="17">D131-D85</f>
        <v>0</v>
      </c>
      <c r="E136" s="32">
        <f>E131-E85</f>
        <v>0</v>
      </c>
      <c r="F136" s="32">
        <f>SUM(C136:E136)</f>
        <v>0</v>
      </c>
    </row>
    <row r="137" spans="1:6">
      <c r="C137" s="32">
        <f t="shared" ref="C137:E137" si="18">C85-C131</f>
        <v>0</v>
      </c>
      <c r="D137" s="32">
        <f t="shared" si="18"/>
        <v>0</v>
      </c>
      <c r="E137" s="32">
        <f t="shared" si="18"/>
        <v>0</v>
      </c>
      <c r="F137" s="32">
        <f>F85-F131</f>
        <v>0</v>
      </c>
    </row>
  </sheetData>
  <sheetProtection formatCells="0"/>
  <mergeCells count="3">
    <mergeCell ref="C1:F1"/>
    <mergeCell ref="C3:E3"/>
    <mergeCell ref="F2:F3"/>
  </mergeCells>
  <phoneticPr fontId="31" type="noConversion"/>
  <printOptions horizontalCentered="1"/>
  <pageMargins left="0.23622047244094491" right="0.23622047244094491" top="1.1417322834645669" bottom="0.35433070866141736" header="0.31496062992125984" footer="0.19685039370078741"/>
  <pageSetup paperSize="9" scale="84" orientation="portrait" verticalDpi="300" r:id="rId1"/>
  <headerFooter alignWithMargins="0">
    <oddHeader>&amp;C&amp;"-,Félkövér"&amp;14Községi Önkormányzat Váralja bevételei és kiadásai
 előirányzat csoport és kiemelt előirányzat szerinti bontásban&amp;R3. melléklet
Forintban</oddHeader>
  </headerFooter>
  <rowBreaks count="2" manualBreakCount="2">
    <brk id="55" max="5" man="1"/>
    <brk id="86" max="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"/>
  <sheetViews>
    <sheetView view="pageLayout" zoomScaleNormal="120" workbookViewId="0">
      <selection activeCell="A4" sqref="A4:F4"/>
    </sheetView>
  </sheetViews>
  <sheetFormatPr defaultColWidth="9.28515625" defaultRowHeight="12.75"/>
  <cols>
    <col min="1" max="1" width="45.5703125" style="106" customWidth="1"/>
    <col min="2" max="2" width="15.7109375" style="32" customWidth="1"/>
    <col min="3" max="3" width="16.28515625" style="32" customWidth="1"/>
    <col min="4" max="4" width="18" style="32" customWidth="1"/>
    <col min="5" max="5" width="16.7109375" style="32" customWidth="1"/>
    <col min="6" max="6" width="18.7109375" style="32" customWidth="1"/>
    <col min="7" max="8" width="12.7109375" style="32" customWidth="1"/>
    <col min="9" max="9" width="13.7109375" style="32" customWidth="1"/>
    <col min="10" max="256" width="9.28515625" style="32"/>
    <col min="257" max="257" width="60.7109375" style="32" customWidth="1"/>
    <col min="258" max="258" width="15.7109375" style="32" customWidth="1"/>
    <col min="259" max="259" width="16.28515625" style="32" customWidth="1"/>
    <col min="260" max="260" width="18" style="32" customWidth="1"/>
    <col min="261" max="261" width="16.7109375" style="32" customWidth="1"/>
    <col min="262" max="262" width="18.7109375" style="32" customWidth="1"/>
    <col min="263" max="264" width="12.7109375" style="32" customWidth="1"/>
    <col min="265" max="265" width="13.7109375" style="32" customWidth="1"/>
    <col min="266" max="512" width="9.28515625" style="32"/>
    <col min="513" max="513" width="60.7109375" style="32" customWidth="1"/>
    <col min="514" max="514" width="15.7109375" style="32" customWidth="1"/>
    <col min="515" max="515" width="16.28515625" style="32" customWidth="1"/>
    <col min="516" max="516" width="18" style="32" customWidth="1"/>
    <col min="517" max="517" width="16.7109375" style="32" customWidth="1"/>
    <col min="518" max="518" width="18.7109375" style="32" customWidth="1"/>
    <col min="519" max="520" width="12.7109375" style="32" customWidth="1"/>
    <col min="521" max="521" width="13.7109375" style="32" customWidth="1"/>
    <col min="522" max="768" width="9.28515625" style="32"/>
    <col min="769" max="769" width="60.7109375" style="32" customWidth="1"/>
    <col min="770" max="770" width="15.7109375" style="32" customWidth="1"/>
    <col min="771" max="771" width="16.28515625" style="32" customWidth="1"/>
    <col min="772" max="772" width="18" style="32" customWidth="1"/>
    <col min="773" max="773" width="16.7109375" style="32" customWidth="1"/>
    <col min="774" max="774" width="18.7109375" style="32" customWidth="1"/>
    <col min="775" max="776" width="12.7109375" style="32" customWidth="1"/>
    <col min="777" max="777" width="13.7109375" style="32" customWidth="1"/>
    <col min="778" max="1024" width="9.28515625" style="32"/>
    <col min="1025" max="1025" width="60.7109375" style="32" customWidth="1"/>
    <col min="1026" max="1026" width="15.7109375" style="32" customWidth="1"/>
    <col min="1027" max="1027" width="16.28515625" style="32" customWidth="1"/>
    <col min="1028" max="1028" width="18" style="32" customWidth="1"/>
    <col min="1029" max="1029" width="16.7109375" style="32" customWidth="1"/>
    <col min="1030" max="1030" width="18.7109375" style="32" customWidth="1"/>
    <col min="1031" max="1032" width="12.7109375" style="32" customWidth="1"/>
    <col min="1033" max="1033" width="13.7109375" style="32" customWidth="1"/>
    <col min="1034" max="1280" width="9.28515625" style="32"/>
    <col min="1281" max="1281" width="60.7109375" style="32" customWidth="1"/>
    <col min="1282" max="1282" width="15.7109375" style="32" customWidth="1"/>
    <col min="1283" max="1283" width="16.28515625" style="32" customWidth="1"/>
    <col min="1284" max="1284" width="18" style="32" customWidth="1"/>
    <col min="1285" max="1285" width="16.7109375" style="32" customWidth="1"/>
    <col min="1286" max="1286" width="18.7109375" style="32" customWidth="1"/>
    <col min="1287" max="1288" width="12.7109375" style="32" customWidth="1"/>
    <col min="1289" max="1289" width="13.7109375" style="32" customWidth="1"/>
    <col min="1290" max="1536" width="9.28515625" style="32"/>
    <col min="1537" max="1537" width="60.7109375" style="32" customWidth="1"/>
    <col min="1538" max="1538" width="15.7109375" style="32" customWidth="1"/>
    <col min="1539" max="1539" width="16.28515625" style="32" customWidth="1"/>
    <col min="1540" max="1540" width="18" style="32" customWidth="1"/>
    <col min="1541" max="1541" width="16.7109375" style="32" customWidth="1"/>
    <col min="1542" max="1542" width="18.7109375" style="32" customWidth="1"/>
    <col min="1543" max="1544" width="12.7109375" style="32" customWidth="1"/>
    <col min="1545" max="1545" width="13.7109375" style="32" customWidth="1"/>
    <col min="1546" max="1792" width="9.28515625" style="32"/>
    <col min="1793" max="1793" width="60.7109375" style="32" customWidth="1"/>
    <col min="1794" max="1794" width="15.7109375" style="32" customWidth="1"/>
    <col min="1795" max="1795" width="16.28515625" style="32" customWidth="1"/>
    <col min="1796" max="1796" width="18" style="32" customWidth="1"/>
    <col min="1797" max="1797" width="16.7109375" style="32" customWidth="1"/>
    <col min="1798" max="1798" width="18.7109375" style="32" customWidth="1"/>
    <col min="1799" max="1800" width="12.7109375" style="32" customWidth="1"/>
    <col min="1801" max="1801" width="13.7109375" style="32" customWidth="1"/>
    <col min="1802" max="2048" width="9.28515625" style="32"/>
    <col min="2049" max="2049" width="60.7109375" style="32" customWidth="1"/>
    <col min="2050" max="2050" width="15.7109375" style="32" customWidth="1"/>
    <col min="2051" max="2051" width="16.28515625" style="32" customWidth="1"/>
    <col min="2052" max="2052" width="18" style="32" customWidth="1"/>
    <col min="2053" max="2053" width="16.7109375" style="32" customWidth="1"/>
    <col min="2054" max="2054" width="18.7109375" style="32" customWidth="1"/>
    <col min="2055" max="2056" width="12.7109375" style="32" customWidth="1"/>
    <col min="2057" max="2057" width="13.7109375" style="32" customWidth="1"/>
    <col min="2058" max="2304" width="9.28515625" style="32"/>
    <col min="2305" max="2305" width="60.7109375" style="32" customWidth="1"/>
    <col min="2306" max="2306" width="15.7109375" style="32" customWidth="1"/>
    <col min="2307" max="2307" width="16.28515625" style="32" customWidth="1"/>
    <col min="2308" max="2308" width="18" style="32" customWidth="1"/>
    <col min="2309" max="2309" width="16.7109375" style="32" customWidth="1"/>
    <col min="2310" max="2310" width="18.7109375" style="32" customWidth="1"/>
    <col min="2311" max="2312" width="12.7109375" style="32" customWidth="1"/>
    <col min="2313" max="2313" width="13.7109375" style="32" customWidth="1"/>
    <col min="2314" max="2560" width="9.28515625" style="32"/>
    <col min="2561" max="2561" width="60.7109375" style="32" customWidth="1"/>
    <col min="2562" max="2562" width="15.7109375" style="32" customWidth="1"/>
    <col min="2563" max="2563" width="16.28515625" style="32" customWidth="1"/>
    <col min="2564" max="2564" width="18" style="32" customWidth="1"/>
    <col min="2565" max="2565" width="16.7109375" style="32" customWidth="1"/>
    <col min="2566" max="2566" width="18.7109375" style="32" customWidth="1"/>
    <col min="2567" max="2568" width="12.7109375" style="32" customWidth="1"/>
    <col min="2569" max="2569" width="13.7109375" style="32" customWidth="1"/>
    <col min="2570" max="2816" width="9.28515625" style="32"/>
    <col min="2817" max="2817" width="60.7109375" style="32" customWidth="1"/>
    <col min="2818" max="2818" width="15.7109375" style="32" customWidth="1"/>
    <col min="2819" max="2819" width="16.28515625" style="32" customWidth="1"/>
    <col min="2820" max="2820" width="18" style="32" customWidth="1"/>
    <col min="2821" max="2821" width="16.7109375" style="32" customWidth="1"/>
    <col min="2822" max="2822" width="18.7109375" style="32" customWidth="1"/>
    <col min="2823" max="2824" width="12.7109375" style="32" customWidth="1"/>
    <col min="2825" max="2825" width="13.7109375" style="32" customWidth="1"/>
    <col min="2826" max="3072" width="9.28515625" style="32"/>
    <col min="3073" max="3073" width="60.7109375" style="32" customWidth="1"/>
    <col min="3074" max="3074" width="15.7109375" style="32" customWidth="1"/>
    <col min="3075" max="3075" width="16.28515625" style="32" customWidth="1"/>
    <col min="3076" max="3076" width="18" style="32" customWidth="1"/>
    <col min="3077" max="3077" width="16.7109375" style="32" customWidth="1"/>
    <col min="3078" max="3078" width="18.7109375" style="32" customWidth="1"/>
    <col min="3079" max="3080" width="12.7109375" style="32" customWidth="1"/>
    <col min="3081" max="3081" width="13.7109375" style="32" customWidth="1"/>
    <col min="3082" max="3328" width="9.28515625" style="32"/>
    <col min="3329" max="3329" width="60.7109375" style="32" customWidth="1"/>
    <col min="3330" max="3330" width="15.7109375" style="32" customWidth="1"/>
    <col min="3331" max="3331" width="16.28515625" style="32" customWidth="1"/>
    <col min="3332" max="3332" width="18" style="32" customWidth="1"/>
    <col min="3333" max="3333" width="16.7109375" style="32" customWidth="1"/>
    <col min="3334" max="3334" width="18.7109375" style="32" customWidth="1"/>
    <col min="3335" max="3336" width="12.7109375" style="32" customWidth="1"/>
    <col min="3337" max="3337" width="13.7109375" style="32" customWidth="1"/>
    <col min="3338" max="3584" width="9.28515625" style="32"/>
    <col min="3585" max="3585" width="60.7109375" style="32" customWidth="1"/>
    <col min="3586" max="3586" width="15.7109375" style="32" customWidth="1"/>
    <col min="3587" max="3587" width="16.28515625" style="32" customWidth="1"/>
    <col min="3588" max="3588" width="18" style="32" customWidth="1"/>
    <col min="3589" max="3589" width="16.7109375" style="32" customWidth="1"/>
    <col min="3590" max="3590" width="18.7109375" style="32" customWidth="1"/>
    <col min="3591" max="3592" width="12.7109375" style="32" customWidth="1"/>
    <col min="3593" max="3593" width="13.7109375" style="32" customWidth="1"/>
    <col min="3594" max="3840" width="9.28515625" style="32"/>
    <col min="3841" max="3841" width="60.7109375" style="32" customWidth="1"/>
    <col min="3842" max="3842" width="15.7109375" style="32" customWidth="1"/>
    <col min="3843" max="3843" width="16.28515625" style="32" customWidth="1"/>
    <col min="3844" max="3844" width="18" style="32" customWidth="1"/>
    <col min="3845" max="3845" width="16.7109375" style="32" customWidth="1"/>
    <col min="3846" max="3846" width="18.7109375" style="32" customWidth="1"/>
    <col min="3847" max="3848" width="12.7109375" style="32" customWidth="1"/>
    <col min="3849" max="3849" width="13.7109375" style="32" customWidth="1"/>
    <col min="3850" max="4096" width="9.28515625" style="32"/>
    <col min="4097" max="4097" width="60.7109375" style="32" customWidth="1"/>
    <col min="4098" max="4098" width="15.7109375" style="32" customWidth="1"/>
    <col min="4099" max="4099" width="16.28515625" style="32" customWidth="1"/>
    <col min="4100" max="4100" width="18" style="32" customWidth="1"/>
    <col min="4101" max="4101" width="16.7109375" style="32" customWidth="1"/>
    <col min="4102" max="4102" width="18.7109375" style="32" customWidth="1"/>
    <col min="4103" max="4104" width="12.7109375" style="32" customWidth="1"/>
    <col min="4105" max="4105" width="13.7109375" style="32" customWidth="1"/>
    <col min="4106" max="4352" width="9.28515625" style="32"/>
    <col min="4353" max="4353" width="60.7109375" style="32" customWidth="1"/>
    <col min="4354" max="4354" width="15.7109375" style="32" customWidth="1"/>
    <col min="4355" max="4355" width="16.28515625" style="32" customWidth="1"/>
    <col min="4356" max="4356" width="18" style="32" customWidth="1"/>
    <col min="4357" max="4357" width="16.7109375" style="32" customWidth="1"/>
    <col min="4358" max="4358" width="18.7109375" style="32" customWidth="1"/>
    <col min="4359" max="4360" width="12.7109375" style="32" customWidth="1"/>
    <col min="4361" max="4361" width="13.7109375" style="32" customWidth="1"/>
    <col min="4362" max="4608" width="9.28515625" style="32"/>
    <col min="4609" max="4609" width="60.7109375" style="32" customWidth="1"/>
    <col min="4610" max="4610" width="15.7109375" style="32" customWidth="1"/>
    <col min="4611" max="4611" width="16.28515625" style="32" customWidth="1"/>
    <col min="4612" max="4612" width="18" style="32" customWidth="1"/>
    <col min="4613" max="4613" width="16.7109375" style="32" customWidth="1"/>
    <col min="4614" max="4614" width="18.7109375" style="32" customWidth="1"/>
    <col min="4615" max="4616" width="12.7109375" style="32" customWidth="1"/>
    <col min="4617" max="4617" width="13.7109375" style="32" customWidth="1"/>
    <col min="4618" max="4864" width="9.28515625" style="32"/>
    <col min="4865" max="4865" width="60.7109375" style="32" customWidth="1"/>
    <col min="4866" max="4866" width="15.7109375" style="32" customWidth="1"/>
    <col min="4867" max="4867" width="16.28515625" style="32" customWidth="1"/>
    <col min="4868" max="4868" width="18" style="32" customWidth="1"/>
    <col min="4869" max="4869" width="16.7109375" style="32" customWidth="1"/>
    <col min="4870" max="4870" width="18.7109375" style="32" customWidth="1"/>
    <col min="4871" max="4872" width="12.7109375" style="32" customWidth="1"/>
    <col min="4873" max="4873" width="13.7109375" style="32" customWidth="1"/>
    <col min="4874" max="5120" width="9.28515625" style="32"/>
    <col min="5121" max="5121" width="60.7109375" style="32" customWidth="1"/>
    <col min="5122" max="5122" width="15.7109375" style="32" customWidth="1"/>
    <col min="5123" max="5123" width="16.28515625" style="32" customWidth="1"/>
    <col min="5124" max="5124" width="18" style="32" customWidth="1"/>
    <col min="5125" max="5125" width="16.7109375" style="32" customWidth="1"/>
    <col min="5126" max="5126" width="18.7109375" style="32" customWidth="1"/>
    <col min="5127" max="5128" width="12.7109375" style="32" customWidth="1"/>
    <col min="5129" max="5129" width="13.7109375" style="32" customWidth="1"/>
    <col min="5130" max="5376" width="9.28515625" style="32"/>
    <col min="5377" max="5377" width="60.7109375" style="32" customWidth="1"/>
    <col min="5378" max="5378" width="15.7109375" style="32" customWidth="1"/>
    <col min="5379" max="5379" width="16.28515625" style="32" customWidth="1"/>
    <col min="5380" max="5380" width="18" style="32" customWidth="1"/>
    <col min="5381" max="5381" width="16.7109375" style="32" customWidth="1"/>
    <col min="5382" max="5382" width="18.7109375" style="32" customWidth="1"/>
    <col min="5383" max="5384" width="12.7109375" style="32" customWidth="1"/>
    <col min="5385" max="5385" width="13.7109375" style="32" customWidth="1"/>
    <col min="5386" max="5632" width="9.28515625" style="32"/>
    <col min="5633" max="5633" width="60.7109375" style="32" customWidth="1"/>
    <col min="5634" max="5634" width="15.7109375" style="32" customWidth="1"/>
    <col min="5635" max="5635" width="16.28515625" style="32" customWidth="1"/>
    <col min="5636" max="5636" width="18" style="32" customWidth="1"/>
    <col min="5637" max="5637" width="16.7109375" style="32" customWidth="1"/>
    <col min="5638" max="5638" width="18.7109375" style="32" customWidth="1"/>
    <col min="5639" max="5640" width="12.7109375" style="32" customWidth="1"/>
    <col min="5641" max="5641" width="13.7109375" style="32" customWidth="1"/>
    <col min="5642" max="5888" width="9.28515625" style="32"/>
    <col min="5889" max="5889" width="60.7109375" style="32" customWidth="1"/>
    <col min="5890" max="5890" width="15.7109375" style="32" customWidth="1"/>
    <col min="5891" max="5891" width="16.28515625" style="32" customWidth="1"/>
    <col min="5892" max="5892" width="18" style="32" customWidth="1"/>
    <col min="5893" max="5893" width="16.7109375" style="32" customWidth="1"/>
    <col min="5894" max="5894" width="18.7109375" style="32" customWidth="1"/>
    <col min="5895" max="5896" width="12.7109375" style="32" customWidth="1"/>
    <col min="5897" max="5897" width="13.7109375" style="32" customWidth="1"/>
    <col min="5898" max="6144" width="9.28515625" style="32"/>
    <col min="6145" max="6145" width="60.7109375" style="32" customWidth="1"/>
    <col min="6146" max="6146" width="15.7109375" style="32" customWidth="1"/>
    <col min="6147" max="6147" width="16.28515625" style="32" customWidth="1"/>
    <col min="6148" max="6148" width="18" style="32" customWidth="1"/>
    <col min="6149" max="6149" width="16.7109375" style="32" customWidth="1"/>
    <col min="6150" max="6150" width="18.7109375" style="32" customWidth="1"/>
    <col min="6151" max="6152" width="12.7109375" style="32" customWidth="1"/>
    <col min="6153" max="6153" width="13.7109375" style="32" customWidth="1"/>
    <col min="6154" max="6400" width="9.28515625" style="32"/>
    <col min="6401" max="6401" width="60.7109375" style="32" customWidth="1"/>
    <col min="6402" max="6402" width="15.7109375" style="32" customWidth="1"/>
    <col min="6403" max="6403" width="16.28515625" style="32" customWidth="1"/>
    <col min="6404" max="6404" width="18" style="32" customWidth="1"/>
    <col min="6405" max="6405" width="16.7109375" style="32" customWidth="1"/>
    <col min="6406" max="6406" width="18.7109375" style="32" customWidth="1"/>
    <col min="6407" max="6408" width="12.7109375" style="32" customWidth="1"/>
    <col min="6409" max="6409" width="13.7109375" style="32" customWidth="1"/>
    <col min="6410" max="6656" width="9.28515625" style="32"/>
    <col min="6657" max="6657" width="60.7109375" style="32" customWidth="1"/>
    <col min="6658" max="6658" width="15.7109375" style="32" customWidth="1"/>
    <col min="6659" max="6659" width="16.28515625" style="32" customWidth="1"/>
    <col min="6660" max="6660" width="18" style="32" customWidth="1"/>
    <col min="6661" max="6661" width="16.7109375" style="32" customWidth="1"/>
    <col min="6662" max="6662" width="18.7109375" style="32" customWidth="1"/>
    <col min="6663" max="6664" width="12.7109375" style="32" customWidth="1"/>
    <col min="6665" max="6665" width="13.7109375" style="32" customWidth="1"/>
    <col min="6666" max="6912" width="9.28515625" style="32"/>
    <col min="6913" max="6913" width="60.7109375" style="32" customWidth="1"/>
    <col min="6914" max="6914" width="15.7109375" style="32" customWidth="1"/>
    <col min="6915" max="6915" width="16.28515625" style="32" customWidth="1"/>
    <col min="6916" max="6916" width="18" style="32" customWidth="1"/>
    <col min="6917" max="6917" width="16.7109375" style="32" customWidth="1"/>
    <col min="6918" max="6918" width="18.7109375" style="32" customWidth="1"/>
    <col min="6919" max="6920" width="12.7109375" style="32" customWidth="1"/>
    <col min="6921" max="6921" width="13.7109375" style="32" customWidth="1"/>
    <col min="6922" max="7168" width="9.28515625" style="32"/>
    <col min="7169" max="7169" width="60.7109375" style="32" customWidth="1"/>
    <col min="7170" max="7170" width="15.7109375" style="32" customWidth="1"/>
    <col min="7171" max="7171" width="16.28515625" style="32" customWidth="1"/>
    <col min="7172" max="7172" width="18" style="32" customWidth="1"/>
    <col min="7173" max="7173" width="16.7109375" style="32" customWidth="1"/>
    <col min="7174" max="7174" width="18.7109375" style="32" customWidth="1"/>
    <col min="7175" max="7176" width="12.7109375" style="32" customWidth="1"/>
    <col min="7177" max="7177" width="13.7109375" style="32" customWidth="1"/>
    <col min="7178" max="7424" width="9.28515625" style="32"/>
    <col min="7425" max="7425" width="60.7109375" style="32" customWidth="1"/>
    <col min="7426" max="7426" width="15.7109375" style="32" customWidth="1"/>
    <col min="7427" max="7427" width="16.28515625" style="32" customWidth="1"/>
    <col min="7428" max="7428" width="18" style="32" customWidth="1"/>
    <col min="7429" max="7429" width="16.7109375" style="32" customWidth="1"/>
    <col min="7430" max="7430" width="18.7109375" style="32" customWidth="1"/>
    <col min="7431" max="7432" width="12.7109375" style="32" customWidth="1"/>
    <col min="7433" max="7433" width="13.7109375" style="32" customWidth="1"/>
    <col min="7434" max="7680" width="9.28515625" style="32"/>
    <col min="7681" max="7681" width="60.7109375" style="32" customWidth="1"/>
    <col min="7682" max="7682" width="15.7109375" style="32" customWidth="1"/>
    <col min="7683" max="7683" width="16.28515625" style="32" customWidth="1"/>
    <col min="7684" max="7684" width="18" style="32" customWidth="1"/>
    <col min="7685" max="7685" width="16.7109375" style="32" customWidth="1"/>
    <col min="7686" max="7686" width="18.7109375" style="32" customWidth="1"/>
    <col min="7687" max="7688" width="12.7109375" style="32" customWidth="1"/>
    <col min="7689" max="7689" width="13.7109375" style="32" customWidth="1"/>
    <col min="7690" max="7936" width="9.28515625" style="32"/>
    <col min="7937" max="7937" width="60.7109375" style="32" customWidth="1"/>
    <col min="7938" max="7938" width="15.7109375" style="32" customWidth="1"/>
    <col min="7939" max="7939" width="16.28515625" style="32" customWidth="1"/>
    <col min="7940" max="7940" width="18" style="32" customWidth="1"/>
    <col min="7941" max="7941" width="16.7109375" style="32" customWidth="1"/>
    <col min="7942" max="7942" width="18.7109375" style="32" customWidth="1"/>
    <col min="7943" max="7944" width="12.7109375" style="32" customWidth="1"/>
    <col min="7945" max="7945" width="13.7109375" style="32" customWidth="1"/>
    <col min="7946" max="8192" width="9.28515625" style="32"/>
    <col min="8193" max="8193" width="60.7109375" style="32" customWidth="1"/>
    <col min="8194" max="8194" width="15.7109375" style="32" customWidth="1"/>
    <col min="8195" max="8195" width="16.28515625" style="32" customWidth="1"/>
    <col min="8196" max="8196" width="18" style="32" customWidth="1"/>
    <col min="8197" max="8197" width="16.7109375" style="32" customWidth="1"/>
    <col min="8198" max="8198" width="18.7109375" style="32" customWidth="1"/>
    <col min="8199" max="8200" width="12.7109375" style="32" customWidth="1"/>
    <col min="8201" max="8201" width="13.7109375" style="32" customWidth="1"/>
    <col min="8202" max="8448" width="9.28515625" style="32"/>
    <col min="8449" max="8449" width="60.7109375" style="32" customWidth="1"/>
    <col min="8450" max="8450" width="15.7109375" style="32" customWidth="1"/>
    <col min="8451" max="8451" width="16.28515625" style="32" customWidth="1"/>
    <col min="8452" max="8452" width="18" style="32" customWidth="1"/>
    <col min="8453" max="8453" width="16.7109375" style="32" customWidth="1"/>
    <col min="8454" max="8454" width="18.7109375" style="32" customWidth="1"/>
    <col min="8455" max="8456" width="12.7109375" style="32" customWidth="1"/>
    <col min="8457" max="8457" width="13.7109375" style="32" customWidth="1"/>
    <col min="8458" max="8704" width="9.28515625" style="32"/>
    <col min="8705" max="8705" width="60.7109375" style="32" customWidth="1"/>
    <col min="8706" max="8706" width="15.7109375" style="32" customWidth="1"/>
    <col min="8707" max="8707" width="16.28515625" style="32" customWidth="1"/>
    <col min="8708" max="8708" width="18" style="32" customWidth="1"/>
    <col min="8709" max="8709" width="16.7109375" style="32" customWidth="1"/>
    <col min="8710" max="8710" width="18.7109375" style="32" customWidth="1"/>
    <col min="8711" max="8712" width="12.7109375" style="32" customWidth="1"/>
    <col min="8713" max="8713" width="13.7109375" style="32" customWidth="1"/>
    <col min="8714" max="8960" width="9.28515625" style="32"/>
    <col min="8961" max="8961" width="60.7109375" style="32" customWidth="1"/>
    <col min="8962" max="8962" width="15.7109375" style="32" customWidth="1"/>
    <col min="8963" max="8963" width="16.28515625" style="32" customWidth="1"/>
    <col min="8964" max="8964" width="18" style="32" customWidth="1"/>
    <col min="8965" max="8965" width="16.7109375" style="32" customWidth="1"/>
    <col min="8966" max="8966" width="18.7109375" style="32" customWidth="1"/>
    <col min="8967" max="8968" width="12.7109375" style="32" customWidth="1"/>
    <col min="8969" max="8969" width="13.7109375" style="32" customWidth="1"/>
    <col min="8970" max="9216" width="9.28515625" style="32"/>
    <col min="9217" max="9217" width="60.7109375" style="32" customWidth="1"/>
    <col min="9218" max="9218" width="15.7109375" style="32" customWidth="1"/>
    <col min="9219" max="9219" width="16.28515625" style="32" customWidth="1"/>
    <col min="9220" max="9220" width="18" style="32" customWidth="1"/>
    <col min="9221" max="9221" width="16.7109375" style="32" customWidth="1"/>
    <col min="9222" max="9222" width="18.7109375" style="32" customWidth="1"/>
    <col min="9223" max="9224" width="12.7109375" style="32" customWidth="1"/>
    <col min="9225" max="9225" width="13.7109375" style="32" customWidth="1"/>
    <col min="9226" max="9472" width="9.28515625" style="32"/>
    <col min="9473" max="9473" width="60.7109375" style="32" customWidth="1"/>
    <col min="9474" max="9474" width="15.7109375" style="32" customWidth="1"/>
    <col min="9475" max="9475" width="16.28515625" style="32" customWidth="1"/>
    <col min="9476" max="9476" width="18" style="32" customWidth="1"/>
    <col min="9477" max="9477" width="16.7109375" style="32" customWidth="1"/>
    <col min="9478" max="9478" width="18.7109375" style="32" customWidth="1"/>
    <col min="9479" max="9480" width="12.7109375" style="32" customWidth="1"/>
    <col min="9481" max="9481" width="13.7109375" style="32" customWidth="1"/>
    <col min="9482" max="9728" width="9.28515625" style="32"/>
    <col min="9729" max="9729" width="60.7109375" style="32" customWidth="1"/>
    <col min="9730" max="9730" width="15.7109375" style="32" customWidth="1"/>
    <col min="9731" max="9731" width="16.28515625" style="32" customWidth="1"/>
    <col min="9732" max="9732" width="18" style="32" customWidth="1"/>
    <col min="9733" max="9733" width="16.7109375" style="32" customWidth="1"/>
    <col min="9734" max="9734" width="18.7109375" style="32" customWidth="1"/>
    <col min="9735" max="9736" width="12.7109375" style="32" customWidth="1"/>
    <col min="9737" max="9737" width="13.7109375" style="32" customWidth="1"/>
    <col min="9738" max="9984" width="9.28515625" style="32"/>
    <col min="9985" max="9985" width="60.7109375" style="32" customWidth="1"/>
    <col min="9986" max="9986" width="15.7109375" style="32" customWidth="1"/>
    <col min="9987" max="9987" width="16.28515625" style="32" customWidth="1"/>
    <col min="9988" max="9988" width="18" style="32" customWidth="1"/>
    <col min="9989" max="9989" width="16.7109375" style="32" customWidth="1"/>
    <col min="9990" max="9990" width="18.7109375" style="32" customWidth="1"/>
    <col min="9991" max="9992" width="12.7109375" style="32" customWidth="1"/>
    <col min="9993" max="9993" width="13.7109375" style="32" customWidth="1"/>
    <col min="9994" max="10240" width="9.28515625" style="32"/>
    <col min="10241" max="10241" width="60.7109375" style="32" customWidth="1"/>
    <col min="10242" max="10242" width="15.7109375" style="32" customWidth="1"/>
    <col min="10243" max="10243" width="16.28515625" style="32" customWidth="1"/>
    <col min="10244" max="10244" width="18" style="32" customWidth="1"/>
    <col min="10245" max="10245" width="16.7109375" style="32" customWidth="1"/>
    <col min="10246" max="10246" width="18.7109375" style="32" customWidth="1"/>
    <col min="10247" max="10248" width="12.7109375" style="32" customWidth="1"/>
    <col min="10249" max="10249" width="13.7109375" style="32" customWidth="1"/>
    <col min="10250" max="10496" width="9.28515625" style="32"/>
    <col min="10497" max="10497" width="60.7109375" style="32" customWidth="1"/>
    <col min="10498" max="10498" width="15.7109375" style="32" customWidth="1"/>
    <col min="10499" max="10499" width="16.28515625" style="32" customWidth="1"/>
    <col min="10500" max="10500" width="18" style="32" customWidth="1"/>
    <col min="10501" max="10501" width="16.7109375" style="32" customWidth="1"/>
    <col min="10502" max="10502" width="18.7109375" style="32" customWidth="1"/>
    <col min="10503" max="10504" width="12.7109375" style="32" customWidth="1"/>
    <col min="10505" max="10505" width="13.7109375" style="32" customWidth="1"/>
    <col min="10506" max="10752" width="9.28515625" style="32"/>
    <col min="10753" max="10753" width="60.7109375" style="32" customWidth="1"/>
    <col min="10754" max="10754" width="15.7109375" style="32" customWidth="1"/>
    <col min="10755" max="10755" width="16.28515625" style="32" customWidth="1"/>
    <col min="10756" max="10756" width="18" style="32" customWidth="1"/>
    <col min="10757" max="10757" width="16.7109375" style="32" customWidth="1"/>
    <col min="10758" max="10758" width="18.7109375" style="32" customWidth="1"/>
    <col min="10759" max="10760" width="12.7109375" style="32" customWidth="1"/>
    <col min="10761" max="10761" width="13.7109375" style="32" customWidth="1"/>
    <col min="10762" max="11008" width="9.28515625" style="32"/>
    <col min="11009" max="11009" width="60.7109375" style="32" customWidth="1"/>
    <col min="11010" max="11010" width="15.7109375" style="32" customWidth="1"/>
    <col min="11011" max="11011" width="16.28515625" style="32" customWidth="1"/>
    <col min="11012" max="11012" width="18" style="32" customWidth="1"/>
    <col min="11013" max="11013" width="16.7109375" style="32" customWidth="1"/>
    <col min="11014" max="11014" width="18.7109375" style="32" customWidth="1"/>
    <col min="11015" max="11016" width="12.7109375" style="32" customWidth="1"/>
    <col min="11017" max="11017" width="13.7109375" style="32" customWidth="1"/>
    <col min="11018" max="11264" width="9.28515625" style="32"/>
    <col min="11265" max="11265" width="60.7109375" style="32" customWidth="1"/>
    <col min="11266" max="11266" width="15.7109375" style="32" customWidth="1"/>
    <col min="11267" max="11267" width="16.28515625" style="32" customWidth="1"/>
    <col min="11268" max="11268" width="18" style="32" customWidth="1"/>
    <col min="11269" max="11269" width="16.7109375" style="32" customWidth="1"/>
    <col min="11270" max="11270" width="18.7109375" style="32" customWidth="1"/>
    <col min="11271" max="11272" width="12.7109375" style="32" customWidth="1"/>
    <col min="11273" max="11273" width="13.7109375" style="32" customWidth="1"/>
    <col min="11274" max="11520" width="9.28515625" style="32"/>
    <col min="11521" max="11521" width="60.7109375" style="32" customWidth="1"/>
    <col min="11522" max="11522" width="15.7109375" style="32" customWidth="1"/>
    <col min="11523" max="11523" width="16.28515625" style="32" customWidth="1"/>
    <col min="11524" max="11524" width="18" style="32" customWidth="1"/>
    <col min="11525" max="11525" width="16.7109375" style="32" customWidth="1"/>
    <col min="11526" max="11526" width="18.7109375" style="32" customWidth="1"/>
    <col min="11527" max="11528" width="12.7109375" style="32" customWidth="1"/>
    <col min="11529" max="11529" width="13.7109375" style="32" customWidth="1"/>
    <col min="11530" max="11776" width="9.28515625" style="32"/>
    <col min="11777" max="11777" width="60.7109375" style="32" customWidth="1"/>
    <col min="11778" max="11778" width="15.7109375" style="32" customWidth="1"/>
    <col min="11779" max="11779" width="16.28515625" style="32" customWidth="1"/>
    <col min="11780" max="11780" width="18" style="32" customWidth="1"/>
    <col min="11781" max="11781" width="16.7109375" style="32" customWidth="1"/>
    <col min="11782" max="11782" width="18.7109375" style="32" customWidth="1"/>
    <col min="11783" max="11784" width="12.7109375" style="32" customWidth="1"/>
    <col min="11785" max="11785" width="13.7109375" style="32" customWidth="1"/>
    <col min="11786" max="12032" width="9.28515625" style="32"/>
    <col min="12033" max="12033" width="60.7109375" style="32" customWidth="1"/>
    <col min="12034" max="12034" width="15.7109375" style="32" customWidth="1"/>
    <col min="12035" max="12035" width="16.28515625" style="32" customWidth="1"/>
    <col min="12036" max="12036" width="18" style="32" customWidth="1"/>
    <col min="12037" max="12037" width="16.7109375" style="32" customWidth="1"/>
    <col min="12038" max="12038" width="18.7109375" style="32" customWidth="1"/>
    <col min="12039" max="12040" width="12.7109375" style="32" customWidth="1"/>
    <col min="12041" max="12041" width="13.7109375" style="32" customWidth="1"/>
    <col min="12042" max="12288" width="9.28515625" style="32"/>
    <col min="12289" max="12289" width="60.7109375" style="32" customWidth="1"/>
    <col min="12290" max="12290" width="15.7109375" style="32" customWidth="1"/>
    <col min="12291" max="12291" width="16.28515625" style="32" customWidth="1"/>
    <col min="12292" max="12292" width="18" style="32" customWidth="1"/>
    <col min="12293" max="12293" width="16.7109375" style="32" customWidth="1"/>
    <col min="12294" max="12294" width="18.7109375" style="32" customWidth="1"/>
    <col min="12295" max="12296" width="12.7109375" style="32" customWidth="1"/>
    <col min="12297" max="12297" width="13.7109375" style="32" customWidth="1"/>
    <col min="12298" max="12544" width="9.28515625" style="32"/>
    <col min="12545" max="12545" width="60.7109375" style="32" customWidth="1"/>
    <col min="12546" max="12546" width="15.7109375" style="32" customWidth="1"/>
    <col min="12547" max="12547" width="16.28515625" style="32" customWidth="1"/>
    <col min="12548" max="12548" width="18" style="32" customWidth="1"/>
    <col min="12549" max="12549" width="16.7109375" style="32" customWidth="1"/>
    <col min="12550" max="12550" width="18.7109375" style="32" customWidth="1"/>
    <col min="12551" max="12552" width="12.7109375" style="32" customWidth="1"/>
    <col min="12553" max="12553" width="13.7109375" style="32" customWidth="1"/>
    <col min="12554" max="12800" width="9.28515625" style="32"/>
    <col min="12801" max="12801" width="60.7109375" style="32" customWidth="1"/>
    <col min="12802" max="12802" width="15.7109375" style="32" customWidth="1"/>
    <col min="12803" max="12803" width="16.28515625" style="32" customWidth="1"/>
    <col min="12804" max="12804" width="18" style="32" customWidth="1"/>
    <col min="12805" max="12805" width="16.7109375" style="32" customWidth="1"/>
    <col min="12806" max="12806" width="18.7109375" style="32" customWidth="1"/>
    <col min="12807" max="12808" width="12.7109375" style="32" customWidth="1"/>
    <col min="12809" max="12809" width="13.7109375" style="32" customWidth="1"/>
    <col min="12810" max="13056" width="9.28515625" style="32"/>
    <col min="13057" max="13057" width="60.7109375" style="32" customWidth="1"/>
    <col min="13058" max="13058" width="15.7109375" style="32" customWidth="1"/>
    <col min="13059" max="13059" width="16.28515625" style="32" customWidth="1"/>
    <col min="13060" max="13060" width="18" style="32" customWidth="1"/>
    <col min="13061" max="13061" width="16.7109375" style="32" customWidth="1"/>
    <col min="13062" max="13062" width="18.7109375" style="32" customWidth="1"/>
    <col min="13063" max="13064" width="12.7109375" style="32" customWidth="1"/>
    <col min="13065" max="13065" width="13.7109375" style="32" customWidth="1"/>
    <col min="13066" max="13312" width="9.28515625" style="32"/>
    <col min="13313" max="13313" width="60.7109375" style="32" customWidth="1"/>
    <col min="13314" max="13314" width="15.7109375" style="32" customWidth="1"/>
    <col min="13315" max="13315" width="16.28515625" style="32" customWidth="1"/>
    <col min="13316" max="13316" width="18" style="32" customWidth="1"/>
    <col min="13317" max="13317" width="16.7109375" style="32" customWidth="1"/>
    <col min="13318" max="13318" width="18.7109375" style="32" customWidth="1"/>
    <col min="13319" max="13320" width="12.7109375" style="32" customWidth="1"/>
    <col min="13321" max="13321" width="13.7109375" style="32" customWidth="1"/>
    <col min="13322" max="13568" width="9.28515625" style="32"/>
    <col min="13569" max="13569" width="60.7109375" style="32" customWidth="1"/>
    <col min="13570" max="13570" width="15.7109375" style="32" customWidth="1"/>
    <col min="13571" max="13571" width="16.28515625" style="32" customWidth="1"/>
    <col min="13572" max="13572" width="18" style="32" customWidth="1"/>
    <col min="13573" max="13573" width="16.7109375" style="32" customWidth="1"/>
    <col min="13574" max="13574" width="18.7109375" style="32" customWidth="1"/>
    <col min="13575" max="13576" width="12.7109375" style="32" customWidth="1"/>
    <col min="13577" max="13577" width="13.7109375" style="32" customWidth="1"/>
    <col min="13578" max="13824" width="9.28515625" style="32"/>
    <col min="13825" max="13825" width="60.7109375" style="32" customWidth="1"/>
    <col min="13826" max="13826" width="15.7109375" style="32" customWidth="1"/>
    <col min="13827" max="13827" width="16.28515625" style="32" customWidth="1"/>
    <col min="13828" max="13828" width="18" style="32" customWidth="1"/>
    <col min="13829" max="13829" width="16.7109375" style="32" customWidth="1"/>
    <col min="13830" max="13830" width="18.7109375" style="32" customWidth="1"/>
    <col min="13831" max="13832" width="12.7109375" style="32" customWidth="1"/>
    <col min="13833" max="13833" width="13.7109375" style="32" customWidth="1"/>
    <col min="13834" max="14080" width="9.28515625" style="32"/>
    <col min="14081" max="14081" width="60.7109375" style="32" customWidth="1"/>
    <col min="14082" max="14082" width="15.7109375" style="32" customWidth="1"/>
    <col min="14083" max="14083" width="16.28515625" style="32" customWidth="1"/>
    <col min="14084" max="14084" width="18" style="32" customWidth="1"/>
    <col min="14085" max="14085" width="16.7109375" style="32" customWidth="1"/>
    <col min="14086" max="14086" width="18.7109375" style="32" customWidth="1"/>
    <col min="14087" max="14088" width="12.7109375" style="32" customWidth="1"/>
    <col min="14089" max="14089" width="13.7109375" style="32" customWidth="1"/>
    <col min="14090" max="14336" width="9.28515625" style="32"/>
    <col min="14337" max="14337" width="60.7109375" style="32" customWidth="1"/>
    <col min="14338" max="14338" width="15.7109375" style="32" customWidth="1"/>
    <col min="14339" max="14339" width="16.28515625" style="32" customWidth="1"/>
    <col min="14340" max="14340" width="18" style="32" customWidth="1"/>
    <col min="14341" max="14341" width="16.7109375" style="32" customWidth="1"/>
    <col min="14342" max="14342" width="18.7109375" style="32" customWidth="1"/>
    <col min="14343" max="14344" width="12.7109375" style="32" customWidth="1"/>
    <col min="14345" max="14345" width="13.7109375" style="32" customWidth="1"/>
    <col min="14346" max="14592" width="9.28515625" style="32"/>
    <col min="14593" max="14593" width="60.7109375" style="32" customWidth="1"/>
    <col min="14594" max="14594" width="15.7109375" style="32" customWidth="1"/>
    <col min="14595" max="14595" width="16.28515625" style="32" customWidth="1"/>
    <col min="14596" max="14596" width="18" style="32" customWidth="1"/>
    <col min="14597" max="14597" width="16.7109375" style="32" customWidth="1"/>
    <col min="14598" max="14598" width="18.7109375" style="32" customWidth="1"/>
    <col min="14599" max="14600" width="12.7109375" style="32" customWidth="1"/>
    <col min="14601" max="14601" width="13.7109375" style="32" customWidth="1"/>
    <col min="14602" max="14848" width="9.28515625" style="32"/>
    <col min="14849" max="14849" width="60.7109375" style="32" customWidth="1"/>
    <col min="14850" max="14850" width="15.7109375" style="32" customWidth="1"/>
    <col min="14851" max="14851" width="16.28515625" style="32" customWidth="1"/>
    <col min="14852" max="14852" width="18" style="32" customWidth="1"/>
    <col min="14853" max="14853" width="16.7109375" style="32" customWidth="1"/>
    <col min="14854" max="14854" width="18.7109375" style="32" customWidth="1"/>
    <col min="14855" max="14856" width="12.7109375" style="32" customWidth="1"/>
    <col min="14857" max="14857" width="13.7109375" style="32" customWidth="1"/>
    <col min="14858" max="15104" width="9.28515625" style="32"/>
    <col min="15105" max="15105" width="60.7109375" style="32" customWidth="1"/>
    <col min="15106" max="15106" width="15.7109375" style="32" customWidth="1"/>
    <col min="15107" max="15107" width="16.28515625" style="32" customWidth="1"/>
    <col min="15108" max="15108" width="18" style="32" customWidth="1"/>
    <col min="15109" max="15109" width="16.7109375" style="32" customWidth="1"/>
    <col min="15110" max="15110" width="18.7109375" style="32" customWidth="1"/>
    <col min="15111" max="15112" width="12.7109375" style="32" customWidth="1"/>
    <col min="15113" max="15113" width="13.7109375" style="32" customWidth="1"/>
    <col min="15114" max="15360" width="9.28515625" style="32"/>
    <col min="15361" max="15361" width="60.7109375" style="32" customWidth="1"/>
    <col min="15362" max="15362" width="15.7109375" style="32" customWidth="1"/>
    <col min="15363" max="15363" width="16.28515625" style="32" customWidth="1"/>
    <col min="15364" max="15364" width="18" style="32" customWidth="1"/>
    <col min="15365" max="15365" width="16.7109375" style="32" customWidth="1"/>
    <col min="15366" max="15366" width="18.7109375" style="32" customWidth="1"/>
    <col min="15367" max="15368" width="12.7109375" style="32" customWidth="1"/>
    <col min="15369" max="15369" width="13.7109375" style="32" customWidth="1"/>
    <col min="15370" max="15616" width="9.28515625" style="32"/>
    <col min="15617" max="15617" width="60.7109375" style="32" customWidth="1"/>
    <col min="15618" max="15618" width="15.7109375" style="32" customWidth="1"/>
    <col min="15619" max="15619" width="16.28515625" style="32" customWidth="1"/>
    <col min="15620" max="15620" width="18" style="32" customWidth="1"/>
    <col min="15621" max="15621" width="16.7109375" style="32" customWidth="1"/>
    <col min="15622" max="15622" width="18.7109375" style="32" customWidth="1"/>
    <col min="15623" max="15624" width="12.7109375" style="32" customWidth="1"/>
    <col min="15625" max="15625" width="13.7109375" style="32" customWidth="1"/>
    <col min="15626" max="15872" width="9.28515625" style="32"/>
    <col min="15873" max="15873" width="60.7109375" style="32" customWidth="1"/>
    <col min="15874" max="15874" width="15.7109375" style="32" customWidth="1"/>
    <col min="15875" max="15875" width="16.28515625" style="32" customWidth="1"/>
    <col min="15876" max="15876" width="18" style="32" customWidth="1"/>
    <col min="15877" max="15877" width="16.7109375" style="32" customWidth="1"/>
    <col min="15878" max="15878" width="18.7109375" style="32" customWidth="1"/>
    <col min="15879" max="15880" width="12.7109375" style="32" customWidth="1"/>
    <col min="15881" max="15881" width="13.7109375" style="32" customWidth="1"/>
    <col min="15882" max="16128" width="9.28515625" style="32"/>
    <col min="16129" max="16129" width="60.7109375" style="32" customWidth="1"/>
    <col min="16130" max="16130" width="15.7109375" style="32" customWidth="1"/>
    <col min="16131" max="16131" width="16.28515625" style="32" customWidth="1"/>
    <col min="16132" max="16132" width="18" style="32" customWidth="1"/>
    <col min="16133" max="16133" width="16.7109375" style="32" customWidth="1"/>
    <col min="16134" max="16134" width="18.7109375" style="32" customWidth="1"/>
    <col min="16135" max="16136" width="12.7109375" style="32" customWidth="1"/>
    <col min="16137" max="16137" width="13.7109375" style="32" customWidth="1"/>
    <col min="16138" max="16384" width="9.28515625" style="32"/>
  </cols>
  <sheetData>
    <row r="1" spans="1:6">
      <c r="A1" s="400"/>
      <c r="B1" s="401"/>
      <c r="C1" s="401"/>
      <c r="D1" s="401"/>
      <c r="E1" s="401"/>
      <c r="F1" s="401"/>
    </row>
    <row r="2" spans="1:6" ht="21.2" customHeight="1">
      <c r="A2" s="400"/>
      <c r="B2" s="579" t="s">
        <v>1001</v>
      </c>
      <c r="C2" s="579"/>
      <c r="D2" s="579"/>
      <c r="E2" s="579"/>
      <c r="F2" s="579"/>
    </row>
    <row r="3" spans="1:6">
      <c r="A3" s="400"/>
      <c r="B3" s="401"/>
      <c r="C3" s="401"/>
      <c r="D3" s="401"/>
      <c r="E3" s="401"/>
      <c r="F3" s="401"/>
    </row>
    <row r="4" spans="1:6" ht="24.75" customHeight="1">
      <c r="A4" s="580" t="s">
        <v>882</v>
      </c>
      <c r="B4" s="580"/>
      <c r="C4" s="580"/>
      <c r="D4" s="580"/>
      <c r="E4" s="580"/>
      <c r="F4" s="580"/>
    </row>
    <row r="5" spans="1:6" ht="23.25" customHeight="1" thickBot="1">
      <c r="A5" s="400"/>
      <c r="B5" s="401"/>
      <c r="C5" s="401"/>
      <c r="D5" s="401"/>
      <c r="E5" s="401"/>
      <c r="F5" s="402" t="str">
        <f>'5.m'!F5</f>
        <v>Forintban!</v>
      </c>
    </row>
    <row r="6" spans="1:6" s="114" customFormat="1" ht="48.75" customHeight="1" thickBot="1">
      <c r="A6" s="403" t="s">
        <v>883</v>
      </c>
      <c r="B6" s="404" t="s">
        <v>873</v>
      </c>
      <c r="C6" s="404" t="s">
        <v>874</v>
      </c>
      <c r="D6" s="404" t="str">
        <f>+'5.m'!D6</f>
        <v>Felhasználás   2019. XII. 31-ig</v>
      </c>
      <c r="E6" s="404" t="str">
        <f>+'5.m'!E6</f>
        <v>2020. évi előirányzat</v>
      </c>
      <c r="F6" s="416" t="str">
        <f>+CONCATENATE(LEFT([1]KV_ÖSSZEFÜGGÉSEK!A5,4),". utáni szükséglet ",CHAR(10),"")</f>
        <v xml:space="preserve">2020. utáni szükséglet 
</v>
      </c>
    </row>
    <row r="7" spans="1:6" ht="15.2" customHeight="1" thickBot="1">
      <c r="A7" s="406" t="s">
        <v>875</v>
      </c>
      <c r="B7" s="407" t="s">
        <v>876</v>
      </c>
      <c r="C7" s="407" t="s">
        <v>877</v>
      </c>
      <c r="D7" s="407" t="s">
        <v>878</v>
      </c>
      <c r="E7" s="407" t="s">
        <v>879</v>
      </c>
      <c r="F7" s="417" t="s">
        <v>880</v>
      </c>
    </row>
    <row r="8" spans="1:6" ht="25.5" customHeight="1">
      <c r="A8" s="409" t="s">
        <v>903</v>
      </c>
      <c r="B8" s="419">
        <v>14757176</v>
      </c>
      <c r="C8" s="420" t="s">
        <v>904</v>
      </c>
      <c r="D8" s="419">
        <v>0</v>
      </c>
      <c r="E8" s="419">
        <v>14757176</v>
      </c>
      <c r="F8" s="421">
        <f t="shared" ref="F8:F15" si="0">B8-D8-E8</f>
        <v>0</v>
      </c>
    </row>
    <row r="9" spans="1:6" ht="27" customHeight="1">
      <c r="A9" s="409" t="s">
        <v>910</v>
      </c>
      <c r="B9" s="419">
        <v>4999997</v>
      </c>
      <c r="C9" s="420" t="s">
        <v>904</v>
      </c>
      <c r="D9" s="419"/>
      <c r="E9" s="419">
        <v>4999997</v>
      </c>
      <c r="F9" s="421"/>
    </row>
    <row r="10" spans="1:6" ht="24.75" customHeight="1">
      <c r="A10" s="409"/>
      <c r="B10" s="419"/>
      <c r="C10" s="420"/>
      <c r="D10" s="419"/>
      <c r="E10" s="419"/>
      <c r="F10" s="421"/>
    </row>
    <row r="11" spans="1:6" ht="29.25" customHeight="1">
      <c r="A11" s="409"/>
      <c r="B11" s="419"/>
      <c r="C11" s="420"/>
      <c r="D11" s="419"/>
      <c r="E11" s="419"/>
      <c r="F11" s="421">
        <f t="shared" si="0"/>
        <v>0</v>
      </c>
    </row>
    <row r="12" spans="1:6" ht="20.25" customHeight="1">
      <c r="A12" s="409"/>
      <c r="B12" s="419"/>
      <c r="C12" s="420"/>
      <c r="D12" s="419"/>
      <c r="E12" s="419"/>
      <c r="F12" s="421">
        <f t="shared" si="0"/>
        <v>0</v>
      </c>
    </row>
    <row r="13" spans="1:6" ht="15.95" customHeight="1">
      <c r="A13" s="418"/>
      <c r="B13" s="419"/>
      <c r="C13" s="420"/>
      <c r="D13" s="419"/>
      <c r="E13" s="419"/>
      <c r="F13" s="421">
        <f t="shared" si="0"/>
        <v>0</v>
      </c>
    </row>
    <row r="14" spans="1:6" ht="15.95" customHeight="1">
      <c r="A14" s="418"/>
      <c r="B14" s="419"/>
      <c r="C14" s="420"/>
      <c r="D14" s="419"/>
      <c r="E14" s="419"/>
      <c r="F14" s="421">
        <f t="shared" si="0"/>
        <v>0</v>
      </c>
    </row>
    <row r="15" spans="1:6" ht="15.95" customHeight="1" thickBot="1">
      <c r="A15" s="418"/>
      <c r="B15" s="419"/>
      <c r="C15" s="420"/>
      <c r="D15" s="419"/>
      <c r="E15" s="419"/>
      <c r="F15" s="421">
        <f t="shared" si="0"/>
        <v>0</v>
      </c>
    </row>
    <row r="16" spans="1:6" s="415" customFormat="1" ht="18" customHeight="1" thickBot="1">
      <c r="A16" s="413" t="s">
        <v>881</v>
      </c>
      <c r="B16" s="422">
        <f>SUM(B8:B15)</f>
        <v>19757173</v>
      </c>
      <c r="C16" s="423"/>
      <c r="D16" s="422">
        <f>SUM(D8:D15)</f>
        <v>0</v>
      </c>
      <c r="E16" s="422">
        <f>SUM(E8:E15)</f>
        <v>19757173</v>
      </c>
      <c r="F16" s="424">
        <f>SUM(F8:F15)</f>
        <v>0</v>
      </c>
    </row>
  </sheetData>
  <mergeCells count="2">
    <mergeCell ref="B2:F2"/>
    <mergeCell ref="A4:F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"/>
  <sheetViews>
    <sheetView view="pageLayout" zoomScaleNormal="120" workbookViewId="0">
      <selection activeCell="B3" sqref="B3"/>
    </sheetView>
  </sheetViews>
  <sheetFormatPr defaultColWidth="9.28515625" defaultRowHeight="12.75"/>
  <cols>
    <col min="1" max="1" width="44.85546875" style="106" customWidth="1"/>
    <col min="2" max="2" width="12.85546875" style="32" customWidth="1"/>
    <col min="3" max="3" width="16.28515625" style="32" customWidth="1"/>
    <col min="4" max="4" width="16.140625" style="32" customWidth="1"/>
    <col min="5" max="5" width="15.140625" style="32" customWidth="1"/>
    <col min="6" max="6" width="14.7109375" style="32" customWidth="1"/>
    <col min="7" max="8" width="12.7109375" style="32" customWidth="1"/>
    <col min="9" max="9" width="13.7109375" style="32" customWidth="1"/>
    <col min="10" max="256" width="9.28515625" style="32"/>
    <col min="257" max="257" width="47.140625" style="32" customWidth="1"/>
    <col min="258" max="258" width="15.7109375" style="32" customWidth="1"/>
    <col min="259" max="259" width="16.28515625" style="32" customWidth="1"/>
    <col min="260" max="260" width="18" style="32" customWidth="1"/>
    <col min="261" max="261" width="16.7109375" style="32" customWidth="1"/>
    <col min="262" max="262" width="18.7109375" style="32" customWidth="1"/>
    <col min="263" max="264" width="12.7109375" style="32" customWidth="1"/>
    <col min="265" max="265" width="13.7109375" style="32" customWidth="1"/>
    <col min="266" max="512" width="9.28515625" style="32"/>
    <col min="513" max="513" width="47.140625" style="32" customWidth="1"/>
    <col min="514" max="514" width="15.7109375" style="32" customWidth="1"/>
    <col min="515" max="515" width="16.28515625" style="32" customWidth="1"/>
    <col min="516" max="516" width="18" style="32" customWidth="1"/>
    <col min="517" max="517" width="16.7109375" style="32" customWidth="1"/>
    <col min="518" max="518" width="18.7109375" style="32" customWidth="1"/>
    <col min="519" max="520" width="12.7109375" style="32" customWidth="1"/>
    <col min="521" max="521" width="13.7109375" style="32" customWidth="1"/>
    <col min="522" max="768" width="9.28515625" style="32"/>
    <col min="769" max="769" width="47.140625" style="32" customWidth="1"/>
    <col min="770" max="770" width="15.7109375" style="32" customWidth="1"/>
    <col min="771" max="771" width="16.28515625" style="32" customWidth="1"/>
    <col min="772" max="772" width="18" style="32" customWidth="1"/>
    <col min="773" max="773" width="16.7109375" style="32" customWidth="1"/>
    <col min="774" max="774" width="18.7109375" style="32" customWidth="1"/>
    <col min="775" max="776" width="12.7109375" style="32" customWidth="1"/>
    <col min="777" max="777" width="13.7109375" style="32" customWidth="1"/>
    <col min="778" max="1024" width="9.28515625" style="32"/>
    <col min="1025" max="1025" width="47.140625" style="32" customWidth="1"/>
    <col min="1026" max="1026" width="15.7109375" style="32" customWidth="1"/>
    <col min="1027" max="1027" width="16.28515625" style="32" customWidth="1"/>
    <col min="1028" max="1028" width="18" style="32" customWidth="1"/>
    <col min="1029" max="1029" width="16.7109375" style="32" customWidth="1"/>
    <col min="1030" max="1030" width="18.7109375" style="32" customWidth="1"/>
    <col min="1031" max="1032" width="12.7109375" style="32" customWidth="1"/>
    <col min="1033" max="1033" width="13.7109375" style="32" customWidth="1"/>
    <col min="1034" max="1280" width="9.28515625" style="32"/>
    <col min="1281" max="1281" width="47.140625" style="32" customWidth="1"/>
    <col min="1282" max="1282" width="15.7109375" style="32" customWidth="1"/>
    <col min="1283" max="1283" width="16.28515625" style="32" customWidth="1"/>
    <col min="1284" max="1284" width="18" style="32" customWidth="1"/>
    <col min="1285" max="1285" width="16.7109375" style="32" customWidth="1"/>
    <col min="1286" max="1286" width="18.7109375" style="32" customWidth="1"/>
    <col min="1287" max="1288" width="12.7109375" style="32" customWidth="1"/>
    <col min="1289" max="1289" width="13.7109375" style="32" customWidth="1"/>
    <col min="1290" max="1536" width="9.28515625" style="32"/>
    <col min="1537" max="1537" width="47.140625" style="32" customWidth="1"/>
    <col min="1538" max="1538" width="15.7109375" style="32" customWidth="1"/>
    <col min="1539" max="1539" width="16.28515625" style="32" customWidth="1"/>
    <col min="1540" max="1540" width="18" style="32" customWidth="1"/>
    <col min="1541" max="1541" width="16.7109375" style="32" customWidth="1"/>
    <col min="1542" max="1542" width="18.7109375" style="32" customWidth="1"/>
    <col min="1543" max="1544" width="12.7109375" style="32" customWidth="1"/>
    <col min="1545" max="1545" width="13.7109375" style="32" customWidth="1"/>
    <col min="1546" max="1792" width="9.28515625" style="32"/>
    <col min="1793" max="1793" width="47.140625" style="32" customWidth="1"/>
    <col min="1794" max="1794" width="15.7109375" style="32" customWidth="1"/>
    <col min="1795" max="1795" width="16.28515625" style="32" customWidth="1"/>
    <col min="1796" max="1796" width="18" style="32" customWidth="1"/>
    <col min="1797" max="1797" width="16.7109375" style="32" customWidth="1"/>
    <col min="1798" max="1798" width="18.7109375" style="32" customWidth="1"/>
    <col min="1799" max="1800" width="12.7109375" style="32" customWidth="1"/>
    <col min="1801" max="1801" width="13.7109375" style="32" customWidth="1"/>
    <col min="1802" max="2048" width="9.28515625" style="32"/>
    <col min="2049" max="2049" width="47.140625" style="32" customWidth="1"/>
    <col min="2050" max="2050" width="15.7109375" style="32" customWidth="1"/>
    <col min="2051" max="2051" width="16.28515625" style="32" customWidth="1"/>
    <col min="2052" max="2052" width="18" style="32" customWidth="1"/>
    <col min="2053" max="2053" width="16.7109375" style="32" customWidth="1"/>
    <col min="2054" max="2054" width="18.7109375" style="32" customWidth="1"/>
    <col min="2055" max="2056" width="12.7109375" style="32" customWidth="1"/>
    <col min="2057" max="2057" width="13.7109375" style="32" customWidth="1"/>
    <col min="2058" max="2304" width="9.28515625" style="32"/>
    <col min="2305" max="2305" width="47.140625" style="32" customWidth="1"/>
    <col min="2306" max="2306" width="15.7109375" style="32" customWidth="1"/>
    <col min="2307" max="2307" width="16.28515625" style="32" customWidth="1"/>
    <col min="2308" max="2308" width="18" style="32" customWidth="1"/>
    <col min="2309" max="2309" width="16.7109375" style="32" customWidth="1"/>
    <col min="2310" max="2310" width="18.7109375" style="32" customWidth="1"/>
    <col min="2311" max="2312" width="12.7109375" style="32" customWidth="1"/>
    <col min="2313" max="2313" width="13.7109375" style="32" customWidth="1"/>
    <col min="2314" max="2560" width="9.28515625" style="32"/>
    <col min="2561" max="2561" width="47.140625" style="32" customWidth="1"/>
    <col min="2562" max="2562" width="15.7109375" style="32" customWidth="1"/>
    <col min="2563" max="2563" width="16.28515625" style="32" customWidth="1"/>
    <col min="2564" max="2564" width="18" style="32" customWidth="1"/>
    <col min="2565" max="2565" width="16.7109375" style="32" customWidth="1"/>
    <col min="2566" max="2566" width="18.7109375" style="32" customWidth="1"/>
    <col min="2567" max="2568" width="12.7109375" style="32" customWidth="1"/>
    <col min="2569" max="2569" width="13.7109375" style="32" customWidth="1"/>
    <col min="2570" max="2816" width="9.28515625" style="32"/>
    <col min="2817" max="2817" width="47.140625" style="32" customWidth="1"/>
    <col min="2818" max="2818" width="15.7109375" style="32" customWidth="1"/>
    <col min="2819" max="2819" width="16.28515625" style="32" customWidth="1"/>
    <col min="2820" max="2820" width="18" style="32" customWidth="1"/>
    <col min="2821" max="2821" width="16.7109375" style="32" customWidth="1"/>
    <col min="2822" max="2822" width="18.7109375" style="32" customWidth="1"/>
    <col min="2823" max="2824" width="12.7109375" style="32" customWidth="1"/>
    <col min="2825" max="2825" width="13.7109375" style="32" customWidth="1"/>
    <col min="2826" max="3072" width="9.28515625" style="32"/>
    <col min="3073" max="3073" width="47.140625" style="32" customWidth="1"/>
    <col min="3074" max="3074" width="15.7109375" style="32" customWidth="1"/>
    <col min="3075" max="3075" width="16.28515625" style="32" customWidth="1"/>
    <col min="3076" max="3076" width="18" style="32" customWidth="1"/>
    <col min="3077" max="3077" width="16.7109375" style="32" customWidth="1"/>
    <col min="3078" max="3078" width="18.7109375" style="32" customWidth="1"/>
    <col min="3079" max="3080" width="12.7109375" style="32" customWidth="1"/>
    <col min="3081" max="3081" width="13.7109375" style="32" customWidth="1"/>
    <col min="3082" max="3328" width="9.28515625" style="32"/>
    <col min="3329" max="3329" width="47.140625" style="32" customWidth="1"/>
    <col min="3330" max="3330" width="15.7109375" style="32" customWidth="1"/>
    <col min="3331" max="3331" width="16.28515625" style="32" customWidth="1"/>
    <col min="3332" max="3332" width="18" style="32" customWidth="1"/>
    <col min="3333" max="3333" width="16.7109375" style="32" customWidth="1"/>
    <col min="3334" max="3334" width="18.7109375" style="32" customWidth="1"/>
    <col min="3335" max="3336" width="12.7109375" style="32" customWidth="1"/>
    <col min="3337" max="3337" width="13.7109375" style="32" customWidth="1"/>
    <col min="3338" max="3584" width="9.28515625" style="32"/>
    <col min="3585" max="3585" width="47.140625" style="32" customWidth="1"/>
    <col min="3586" max="3586" width="15.7109375" style="32" customWidth="1"/>
    <col min="3587" max="3587" width="16.28515625" style="32" customWidth="1"/>
    <col min="3588" max="3588" width="18" style="32" customWidth="1"/>
    <col min="3589" max="3589" width="16.7109375" style="32" customWidth="1"/>
    <col min="3590" max="3590" width="18.7109375" style="32" customWidth="1"/>
    <col min="3591" max="3592" width="12.7109375" style="32" customWidth="1"/>
    <col min="3593" max="3593" width="13.7109375" style="32" customWidth="1"/>
    <col min="3594" max="3840" width="9.28515625" style="32"/>
    <col min="3841" max="3841" width="47.140625" style="32" customWidth="1"/>
    <col min="3842" max="3842" width="15.7109375" style="32" customWidth="1"/>
    <col min="3843" max="3843" width="16.28515625" style="32" customWidth="1"/>
    <col min="3844" max="3844" width="18" style="32" customWidth="1"/>
    <col min="3845" max="3845" width="16.7109375" style="32" customWidth="1"/>
    <col min="3846" max="3846" width="18.7109375" style="32" customWidth="1"/>
    <col min="3847" max="3848" width="12.7109375" style="32" customWidth="1"/>
    <col min="3849" max="3849" width="13.7109375" style="32" customWidth="1"/>
    <col min="3850" max="4096" width="9.28515625" style="32"/>
    <col min="4097" max="4097" width="47.140625" style="32" customWidth="1"/>
    <col min="4098" max="4098" width="15.7109375" style="32" customWidth="1"/>
    <col min="4099" max="4099" width="16.28515625" style="32" customWidth="1"/>
    <col min="4100" max="4100" width="18" style="32" customWidth="1"/>
    <col min="4101" max="4101" width="16.7109375" style="32" customWidth="1"/>
    <col min="4102" max="4102" width="18.7109375" style="32" customWidth="1"/>
    <col min="4103" max="4104" width="12.7109375" style="32" customWidth="1"/>
    <col min="4105" max="4105" width="13.7109375" style="32" customWidth="1"/>
    <col min="4106" max="4352" width="9.28515625" style="32"/>
    <col min="4353" max="4353" width="47.140625" style="32" customWidth="1"/>
    <col min="4354" max="4354" width="15.7109375" style="32" customWidth="1"/>
    <col min="4355" max="4355" width="16.28515625" style="32" customWidth="1"/>
    <col min="4356" max="4356" width="18" style="32" customWidth="1"/>
    <col min="4357" max="4357" width="16.7109375" style="32" customWidth="1"/>
    <col min="4358" max="4358" width="18.7109375" style="32" customWidth="1"/>
    <col min="4359" max="4360" width="12.7109375" style="32" customWidth="1"/>
    <col min="4361" max="4361" width="13.7109375" style="32" customWidth="1"/>
    <col min="4362" max="4608" width="9.28515625" style="32"/>
    <col min="4609" max="4609" width="47.140625" style="32" customWidth="1"/>
    <col min="4610" max="4610" width="15.7109375" style="32" customWidth="1"/>
    <col min="4611" max="4611" width="16.28515625" style="32" customWidth="1"/>
    <col min="4612" max="4612" width="18" style="32" customWidth="1"/>
    <col min="4613" max="4613" width="16.7109375" style="32" customWidth="1"/>
    <col min="4614" max="4614" width="18.7109375" style="32" customWidth="1"/>
    <col min="4615" max="4616" width="12.7109375" style="32" customWidth="1"/>
    <col min="4617" max="4617" width="13.7109375" style="32" customWidth="1"/>
    <col min="4618" max="4864" width="9.28515625" style="32"/>
    <col min="4865" max="4865" width="47.140625" style="32" customWidth="1"/>
    <col min="4866" max="4866" width="15.7109375" style="32" customWidth="1"/>
    <col min="4867" max="4867" width="16.28515625" style="32" customWidth="1"/>
    <col min="4868" max="4868" width="18" style="32" customWidth="1"/>
    <col min="4869" max="4869" width="16.7109375" style="32" customWidth="1"/>
    <col min="4870" max="4870" width="18.7109375" style="32" customWidth="1"/>
    <col min="4871" max="4872" width="12.7109375" style="32" customWidth="1"/>
    <col min="4873" max="4873" width="13.7109375" style="32" customWidth="1"/>
    <col min="4874" max="5120" width="9.28515625" style="32"/>
    <col min="5121" max="5121" width="47.140625" style="32" customWidth="1"/>
    <col min="5122" max="5122" width="15.7109375" style="32" customWidth="1"/>
    <col min="5123" max="5123" width="16.28515625" style="32" customWidth="1"/>
    <col min="5124" max="5124" width="18" style="32" customWidth="1"/>
    <col min="5125" max="5125" width="16.7109375" style="32" customWidth="1"/>
    <col min="5126" max="5126" width="18.7109375" style="32" customWidth="1"/>
    <col min="5127" max="5128" width="12.7109375" style="32" customWidth="1"/>
    <col min="5129" max="5129" width="13.7109375" style="32" customWidth="1"/>
    <col min="5130" max="5376" width="9.28515625" style="32"/>
    <col min="5377" max="5377" width="47.140625" style="32" customWidth="1"/>
    <col min="5378" max="5378" width="15.7109375" style="32" customWidth="1"/>
    <col min="5379" max="5379" width="16.28515625" style="32" customWidth="1"/>
    <col min="5380" max="5380" width="18" style="32" customWidth="1"/>
    <col min="5381" max="5381" width="16.7109375" style="32" customWidth="1"/>
    <col min="5382" max="5382" width="18.7109375" style="32" customWidth="1"/>
    <col min="5383" max="5384" width="12.7109375" style="32" customWidth="1"/>
    <col min="5385" max="5385" width="13.7109375" style="32" customWidth="1"/>
    <col min="5386" max="5632" width="9.28515625" style="32"/>
    <col min="5633" max="5633" width="47.140625" style="32" customWidth="1"/>
    <col min="5634" max="5634" width="15.7109375" style="32" customWidth="1"/>
    <col min="5635" max="5635" width="16.28515625" style="32" customWidth="1"/>
    <col min="5636" max="5636" width="18" style="32" customWidth="1"/>
    <col min="5637" max="5637" width="16.7109375" style="32" customWidth="1"/>
    <col min="5638" max="5638" width="18.7109375" style="32" customWidth="1"/>
    <col min="5639" max="5640" width="12.7109375" style="32" customWidth="1"/>
    <col min="5641" max="5641" width="13.7109375" style="32" customWidth="1"/>
    <col min="5642" max="5888" width="9.28515625" style="32"/>
    <col min="5889" max="5889" width="47.140625" style="32" customWidth="1"/>
    <col min="5890" max="5890" width="15.7109375" style="32" customWidth="1"/>
    <col min="5891" max="5891" width="16.28515625" style="32" customWidth="1"/>
    <col min="5892" max="5892" width="18" style="32" customWidth="1"/>
    <col min="5893" max="5893" width="16.7109375" style="32" customWidth="1"/>
    <col min="5894" max="5894" width="18.7109375" style="32" customWidth="1"/>
    <col min="5895" max="5896" width="12.7109375" style="32" customWidth="1"/>
    <col min="5897" max="5897" width="13.7109375" style="32" customWidth="1"/>
    <col min="5898" max="6144" width="9.28515625" style="32"/>
    <col min="6145" max="6145" width="47.140625" style="32" customWidth="1"/>
    <col min="6146" max="6146" width="15.7109375" style="32" customWidth="1"/>
    <col min="6147" max="6147" width="16.28515625" style="32" customWidth="1"/>
    <col min="6148" max="6148" width="18" style="32" customWidth="1"/>
    <col min="6149" max="6149" width="16.7109375" style="32" customWidth="1"/>
    <col min="6150" max="6150" width="18.7109375" style="32" customWidth="1"/>
    <col min="6151" max="6152" width="12.7109375" style="32" customWidth="1"/>
    <col min="6153" max="6153" width="13.7109375" style="32" customWidth="1"/>
    <col min="6154" max="6400" width="9.28515625" style="32"/>
    <col min="6401" max="6401" width="47.140625" style="32" customWidth="1"/>
    <col min="6402" max="6402" width="15.7109375" style="32" customWidth="1"/>
    <col min="6403" max="6403" width="16.28515625" style="32" customWidth="1"/>
    <col min="6404" max="6404" width="18" style="32" customWidth="1"/>
    <col min="6405" max="6405" width="16.7109375" style="32" customWidth="1"/>
    <col min="6406" max="6406" width="18.7109375" style="32" customWidth="1"/>
    <col min="6407" max="6408" width="12.7109375" style="32" customWidth="1"/>
    <col min="6409" max="6409" width="13.7109375" style="32" customWidth="1"/>
    <col min="6410" max="6656" width="9.28515625" style="32"/>
    <col min="6657" max="6657" width="47.140625" style="32" customWidth="1"/>
    <col min="6658" max="6658" width="15.7109375" style="32" customWidth="1"/>
    <col min="6659" max="6659" width="16.28515625" style="32" customWidth="1"/>
    <col min="6660" max="6660" width="18" style="32" customWidth="1"/>
    <col min="6661" max="6661" width="16.7109375" style="32" customWidth="1"/>
    <col min="6662" max="6662" width="18.7109375" style="32" customWidth="1"/>
    <col min="6663" max="6664" width="12.7109375" style="32" customWidth="1"/>
    <col min="6665" max="6665" width="13.7109375" style="32" customWidth="1"/>
    <col min="6666" max="6912" width="9.28515625" style="32"/>
    <col min="6913" max="6913" width="47.140625" style="32" customWidth="1"/>
    <col min="6914" max="6914" width="15.7109375" style="32" customWidth="1"/>
    <col min="6915" max="6915" width="16.28515625" style="32" customWidth="1"/>
    <col min="6916" max="6916" width="18" style="32" customWidth="1"/>
    <col min="6917" max="6917" width="16.7109375" style="32" customWidth="1"/>
    <col min="6918" max="6918" width="18.7109375" style="32" customWidth="1"/>
    <col min="6919" max="6920" width="12.7109375" style="32" customWidth="1"/>
    <col min="6921" max="6921" width="13.7109375" style="32" customWidth="1"/>
    <col min="6922" max="7168" width="9.28515625" style="32"/>
    <col min="7169" max="7169" width="47.140625" style="32" customWidth="1"/>
    <col min="7170" max="7170" width="15.7109375" style="32" customWidth="1"/>
    <col min="7171" max="7171" width="16.28515625" style="32" customWidth="1"/>
    <col min="7172" max="7172" width="18" style="32" customWidth="1"/>
    <col min="7173" max="7173" width="16.7109375" style="32" customWidth="1"/>
    <col min="7174" max="7174" width="18.7109375" style="32" customWidth="1"/>
    <col min="7175" max="7176" width="12.7109375" style="32" customWidth="1"/>
    <col min="7177" max="7177" width="13.7109375" style="32" customWidth="1"/>
    <col min="7178" max="7424" width="9.28515625" style="32"/>
    <col min="7425" max="7425" width="47.140625" style="32" customWidth="1"/>
    <col min="7426" max="7426" width="15.7109375" style="32" customWidth="1"/>
    <col min="7427" max="7427" width="16.28515625" style="32" customWidth="1"/>
    <col min="7428" max="7428" width="18" style="32" customWidth="1"/>
    <col min="7429" max="7429" width="16.7109375" style="32" customWidth="1"/>
    <col min="7430" max="7430" width="18.7109375" style="32" customWidth="1"/>
    <col min="7431" max="7432" width="12.7109375" style="32" customWidth="1"/>
    <col min="7433" max="7433" width="13.7109375" style="32" customWidth="1"/>
    <col min="7434" max="7680" width="9.28515625" style="32"/>
    <col min="7681" max="7681" width="47.140625" style="32" customWidth="1"/>
    <col min="7682" max="7682" width="15.7109375" style="32" customWidth="1"/>
    <col min="7683" max="7683" width="16.28515625" style="32" customWidth="1"/>
    <col min="7684" max="7684" width="18" style="32" customWidth="1"/>
    <col min="7685" max="7685" width="16.7109375" style="32" customWidth="1"/>
    <col min="7686" max="7686" width="18.7109375" style="32" customWidth="1"/>
    <col min="7687" max="7688" width="12.7109375" style="32" customWidth="1"/>
    <col min="7689" max="7689" width="13.7109375" style="32" customWidth="1"/>
    <col min="7690" max="7936" width="9.28515625" style="32"/>
    <col min="7937" max="7937" width="47.140625" style="32" customWidth="1"/>
    <col min="7938" max="7938" width="15.7109375" style="32" customWidth="1"/>
    <col min="7939" max="7939" width="16.28515625" style="32" customWidth="1"/>
    <col min="7940" max="7940" width="18" style="32" customWidth="1"/>
    <col min="7941" max="7941" width="16.7109375" style="32" customWidth="1"/>
    <col min="7942" max="7942" width="18.7109375" style="32" customWidth="1"/>
    <col min="7943" max="7944" width="12.7109375" style="32" customWidth="1"/>
    <col min="7945" max="7945" width="13.7109375" style="32" customWidth="1"/>
    <col min="7946" max="8192" width="9.28515625" style="32"/>
    <col min="8193" max="8193" width="47.140625" style="32" customWidth="1"/>
    <col min="8194" max="8194" width="15.7109375" style="32" customWidth="1"/>
    <col min="8195" max="8195" width="16.28515625" style="32" customWidth="1"/>
    <col min="8196" max="8196" width="18" style="32" customWidth="1"/>
    <col min="8197" max="8197" width="16.7109375" style="32" customWidth="1"/>
    <col min="8198" max="8198" width="18.7109375" style="32" customWidth="1"/>
    <col min="8199" max="8200" width="12.7109375" style="32" customWidth="1"/>
    <col min="8201" max="8201" width="13.7109375" style="32" customWidth="1"/>
    <col min="8202" max="8448" width="9.28515625" style="32"/>
    <col min="8449" max="8449" width="47.140625" style="32" customWidth="1"/>
    <col min="8450" max="8450" width="15.7109375" style="32" customWidth="1"/>
    <col min="8451" max="8451" width="16.28515625" style="32" customWidth="1"/>
    <col min="8452" max="8452" width="18" style="32" customWidth="1"/>
    <col min="8453" max="8453" width="16.7109375" style="32" customWidth="1"/>
    <col min="8454" max="8454" width="18.7109375" style="32" customWidth="1"/>
    <col min="8455" max="8456" width="12.7109375" style="32" customWidth="1"/>
    <col min="8457" max="8457" width="13.7109375" style="32" customWidth="1"/>
    <col min="8458" max="8704" width="9.28515625" style="32"/>
    <col min="8705" max="8705" width="47.140625" style="32" customWidth="1"/>
    <col min="8706" max="8706" width="15.7109375" style="32" customWidth="1"/>
    <col min="8707" max="8707" width="16.28515625" style="32" customWidth="1"/>
    <col min="8708" max="8708" width="18" style="32" customWidth="1"/>
    <col min="8709" max="8709" width="16.7109375" style="32" customWidth="1"/>
    <col min="8710" max="8710" width="18.7109375" style="32" customWidth="1"/>
    <col min="8711" max="8712" width="12.7109375" style="32" customWidth="1"/>
    <col min="8713" max="8713" width="13.7109375" style="32" customWidth="1"/>
    <col min="8714" max="8960" width="9.28515625" style="32"/>
    <col min="8961" max="8961" width="47.140625" style="32" customWidth="1"/>
    <col min="8962" max="8962" width="15.7109375" style="32" customWidth="1"/>
    <col min="8963" max="8963" width="16.28515625" style="32" customWidth="1"/>
    <col min="8964" max="8964" width="18" style="32" customWidth="1"/>
    <col min="8965" max="8965" width="16.7109375" style="32" customWidth="1"/>
    <col min="8966" max="8966" width="18.7109375" style="32" customWidth="1"/>
    <col min="8967" max="8968" width="12.7109375" style="32" customWidth="1"/>
    <col min="8969" max="8969" width="13.7109375" style="32" customWidth="1"/>
    <col min="8970" max="9216" width="9.28515625" style="32"/>
    <col min="9217" max="9217" width="47.140625" style="32" customWidth="1"/>
    <col min="9218" max="9218" width="15.7109375" style="32" customWidth="1"/>
    <col min="9219" max="9219" width="16.28515625" style="32" customWidth="1"/>
    <col min="9220" max="9220" width="18" style="32" customWidth="1"/>
    <col min="9221" max="9221" width="16.7109375" style="32" customWidth="1"/>
    <col min="9222" max="9222" width="18.7109375" style="32" customWidth="1"/>
    <col min="9223" max="9224" width="12.7109375" style="32" customWidth="1"/>
    <col min="9225" max="9225" width="13.7109375" style="32" customWidth="1"/>
    <col min="9226" max="9472" width="9.28515625" style="32"/>
    <col min="9473" max="9473" width="47.140625" style="32" customWidth="1"/>
    <col min="9474" max="9474" width="15.7109375" style="32" customWidth="1"/>
    <col min="9475" max="9475" width="16.28515625" style="32" customWidth="1"/>
    <col min="9476" max="9476" width="18" style="32" customWidth="1"/>
    <col min="9477" max="9477" width="16.7109375" style="32" customWidth="1"/>
    <col min="9478" max="9478" width="18.7109375" style="32" customWidth="1"/>
    <col min="9479" max="9480" width="12.7109375" style="32" customWidth="1"/>
    <col min="9481" max="9481" width="13.7109375" style="32" customWidth="1"/>
    <col min="9482" max="9728" width="9.28515625" style="32"/>
    <col min="9729" max="9729" width="47.140625" style="32" customWidth="1"/>
    <col min="9730" max="9730" width="15.7109375" style="32" customWidth="1"/>
    <col min="9731" max="9731" width="16.28515625" style="32" customWidth="1"/>
    <col min="9732" max="9732" width="18" style="32" customWidth="1"/>
    <col min="9733" max="9733" width="16.7109375" style="32" customWidth="1"/>
    <col min="9734" max="9734" width="18.7109375" style="32" customWidth="1"/>
    <col min="9735" max="9736" width="12.7109375" style="32" customWidth="1"/>
    <col min="9737" max="9737" width="13.7109375" style="32" customWidth="1"/>
    <col min="9738" max="9984" width="9.28515625" style="32"/>
    <col min="9985" max="9985" width="47.140625" style="32" customWidth="1"/>
    <col min="9986" max="9986" width="15.7109375" style="32" customWidth="1"/>
    <col min="9987" max="9987" width="16.28515625" style="32" customWidth="1"/>
    <col min="9988" max="9988" width="18" style="32" customWidth="1"/>
    <col min="9989" max="9989" width="16.7109375" style="32" customWidth="1"/>
    <col min="9990" max="9990" width="18.7109375" style="32" customWidth="1"/>
    <col min="9991" max="9992" width="12.7109375" style="32" customWidth="1"/>
    <col min="9993" max="9993" width="13.7109375" style="32" customWidth="1"/>
    <col min="9994" max="10240" width="9.28515625" style="32"/>
    <col min="10241" max="10241" width="47.140625" style="32" customWidth="1"/>
    <col min="10242" max="10242" width="15.7109375" style="32" customWidth="1"/>
    <col min="10243" max="10243" width="16.28515625" style="32" customWidth="1"/>
    <col min="10244" max="10244" width="18" style="32" customWidth="1"/>
    <col min="10245" max="10245" width="16.7109375" style="32" customWidth="1"/>
    <col min="10246" max="10246" width="18.7109375" style="32" customWidth="1"/>
    <col min="10247" max="10248" width="12.7109375" style="32" customWidth="1"/>
    <col min="10249" max="10249" width="13.7109375" style="32" customWidth="1"/>
    <col min="10250" max="10496" width="9.28515625" style="32"/>
    <col min="10497" max="10497" width="47.140625" style="32" customWidth="1"/>
    <col min="10498" max="10498" width="15.7109375" style="32" customWidth="1"/>
    <col min="10499" max="10499" width="16.28515625" style="32" customWidth="1"/>
    <col min="10500" max="10500" width="18" style="32" customWidth="1"/>
    <col min="10501" max="10501" width="16.7109375" style="32" customWidth="1"/>
    <col min="10502" max="10502" width="18.7109375" style="32" customWidth="1"/>
    <col min="10503" max="10504" width="12.7109375" style="32" customWidth="1"/>
    <col min="10505" max="10505" width="13.7109375" style="32" customWidth="1"/>
    <col min="10506" max="10752" width="9.28515625" style="32"/>
    <col min="10753" max="10753" width="47.140625" style="32" customWidth="1"/>
    <col min="10754" max="10754" width="15.7109375" style="32" customWidth="1"/>
    <col min="10755" max="10755" width="16.28515625" style="32" customWidth="1"/>
    <col min="10756" max="10756" width="18" style="32" customWidth="1"/>
    <col min="10757" max="10757" width="16.7109375" style="32" customWidth="1"/>
    <col min="10758" max="10758" width="18.7109375" style="32" customWidth="1"/>
    <col min="10759" max="10760" width="12.7109375" style="32" customWidth="1"/>
    <col min="10761" max="10761" width="13.7109375" style="32" customWidth="1"/>
    <col min="10762" max="11008" width="9.28515625" style="32"/>
    <col min="11009" max="11009" width="47.140625" style="32" customWidth="1"/>
    <col min="11010" max="11010" width="15.7109375" style="32" customWidth="1"/>
    <col min="11011" max="11011" width="16.28515625" style="32" customWidth="1"/>
    <col min="11012" max="11012" width="18" style="32" customWidth="1"/>
    <col min="11013" max="11013" width="16.7109375" style="32" customWidth="1"/>
    <col min="11014" max="11014" width="18.7109375" style="32" customWidth="1"/>
    <col min="11015" max="11016" width="12.7109375" style="32" customWidth="1"/>
    <col min="11017" max="11017" width="13.7109375" style="32" customWidth="1"/>
    <col min="11018" max="11264" width="9.28515625" style="32"/>
    <col min="11265" max="11265" width="47.140625" style="32" customWidth="1"/>
    <col min="11266" max="11266" width="15.7109375" style="32" customWidth="1"/>
    <col min="11267" max="11267" width="16.28515625" style="32" customWidth="1"/>
    <col min="11268" max="11268" width="18" style="32" customWidth="1"/>
    <col min="11269" max="11269" width="16.7109375" style="32" customWidth="1"/>
    <col min="11270" max="11270" width="18.7109375" style="32" customWidth="1"/>
    <col min="11271" max="11272" width="12.7109375" style="32" customWidth="1"/>
    <col min="11273" max="11273" width="13.7109375" style="32" customWidth="1"/>
    <col min="11274" max="11520" width="9.28515625" style="32"/>
    <col min="11521" max="11521" width="47.140625" style="32" customWidth="1"/>
    <col min="11522" max="11522" width="15.7109375" style="32" customWidth="1"/>
    <col min="11523" max="11523" width="16.28515625" style="32" customWidth="1"/>
    <col min="11524" max="11524" width="18" style="32" customWidth="1"/>
    <col min="11525" max="11525" width="16.7109375" style="32" customWidth="1"/>
    <col min="11526" max="11526" width="18.7109375" style="32" customWidth="1"/>
    <col min="11527" max="11528" width="12.7109375" style="32" customWidth="1"/>
    <col min="11529" max="11529" width="13.7109375" style="32" customWidth="1"/>
    <col min="11530" max="11776" width="9.28515625" style="32"/>
    <col min="11777" max="11777" width="47.140625" style="32" customWidth="1"/>
    <col min="11778" max="11778" width="15.7109375" style="32" customWidth="1"/>
    <col min="11779" max="11779" width="16.28515625" style="32" customWidth="1"/>
    <col min="11780" max="11780" width="18" style="32" customWidth="1"/>
    <col min="11781" max="11781" width="16.7109375" style="32" customWidth="1"/>
    <col min="11782" max="11782" width="18.7109375" style="32" customWidth="1"/>
    <col min="11783" max="11784" width="12.7109375" style="32" customWidth="1"/>
    <col min="11785" max="11785" width="13.7109375" style="32" customWidth="1"/>
    <col min="11786" max="12032" width="9.28515625" style="32"/>
    <col min="12033" max="12033" width="47.140625" style="32" customWidth="1"/>
    <col min="12034" max="12034" width="15.7109375" style="32" customWidth="1"/>
    <col min="12035" max="12035" width="16.28515625" style="32" customWidth="1"/>
    <col min="12036" max="12036" width="18" style="32" customWidth="1"/>
    <col min="12037" max="12037" width="16.7109375" style="32" customWidth="1"/>
    <col min="12038" max="12038" width="18.7109375" style="32" customWidth="1"/>
    <col min="12039" max="12040" width="12.7109375" style="32" customWidth="1"/>
    <col min="12041" max="12041" width="13.7109375" style="32" customWidth="1"/>
    <col min="12042" max="12288" width="9.28515625" style="32"/>
    <col min="12289" max="12289" width="47.140625" style="32" customWidth="1"/>
    <col min="12290" max="12290" width="15.7109375" style="32" customWidth="1"/>
    <col min="12291" max="12291" width="16.28515625" style="32" customWidth="1"/>
    <col min="12292" max="12292" width="18" style="32" customWidth="1"/>
    <col min="12293" max="12293" width="16.7109375" style="32" customWidth="1"/>
    <col min="12294" max="12294" width="18.7109375" style="32" customWidth="1"/>
    <col min="12295" max="12296" width="12.7109375" style="32" customWidth="1"/>
    <col min="12297" max="12297" width="13.7109375" style="32" customWidth="1"/>
    <col min="12298" max="12544" width="9.28515625" style="32"/>
    <col min="12545" max="12545" width="47.140625" style="32" customWidth="1"/>
    <col min="12546" max="12546" width="15.7109375" style="32" customWidth="1"/>
    <col min="12547" max="12547" width="16.28515625" style="32" customWidth="1"/>
    <col min="12548" max="12548" width="18" style="32" customWidth="1"/>
    <col min="12549" max="12549" width="16.7109375" style="32" customWidth="1"/>
    <col min="12550" max="12550" width="18.7109375" style="32" customWidth="1"/>
    <col min="12551" max="12552" width="12.7109375" style="32" customWidth="1"/>
    <col min="12553" max="12553" width="13.7109375" style="32" customWidth="1"/>
    <col min="12554" max="12800" width="9.28515625" style="32"/>
    <col min="12801" max="12801" width="47.140625" style="32" customWidth="1"/>
    <col min="12802" max="12802" width="15.7109375" style="32" customWidth="1"/>
    <col min="12803" max="12803" width="16.28515625" style="32" customWidth="1"/>
    <col min="12804" max="12804" width="18" style="32" customWidth="1"/>
    <col min="12805" max="12805" width="16.7109375" style="32" customWidth="1"/>
    <col min="12806" max="12806" width="18.7109375" style="32" customWidth="1"/>
    <col min="12807" max="12808" width="12.7109375" style="32" customWidth="1"/>
    <col min="12809" max="12809" width="13.7109375" style="32" customWidth="1"/>
    <col min="12810" max="13056" width="9.28515625" style="32"/>
    <col min="13057" max="13057" width="47.140625" style="32" customWidth="1"/>
    <col min="13058" max="13058" width="15.7109375" style="32" customWidth="1"/>
    <col min="13059" max="13059" width="16.28515625" style="32" customWidth="1"/>
    <col min="13060" max="13060" width="18" style="32" customWidth="1"/>
    <col min="13061" max="13061" width="16.7109375" style="32" customWidth="1"/>
    <col min="13062" max="13062" width="18.7109375" style="32" customWidth="1"/>
    <col min="13063" max="13064" width="12.7109375" style="32" customWidth="1"/>
    <col min="13065" max="13065" width="13.7109375" style="32" customWidth="1"/>
    <col min="13066" max="13312" width="9.28515625" style="32"/>
    <col min="13313" max="13313" width="47.140625" style="32" customWidth="1"/>
    <col min="13314" max="13314" width="15.7109375" style="32" customWidth="1"/>
    <col min="13315" max="13315" width="16.28515625" style="32" customWidth="1"/>
    <col min="13316" max="13316" width="18" style="32" customWidth="1"/>
    <col min="13317" max="13317" width="16.7109375" style="32" customWidth="1"/>
    <col min="13318" max="13318" width="18.7109375" style="32" customWidth="1"/>
    <col min="13319" max="13320" width="12.7109375" style="32" customWidth="1"/>
    <col min="13321" max="13321" width="13.7109375" style="32" customWidth="1"/>
    <col min="13322" max="13568" width="9.28515625" style="32"/>
    <col min="13569" max="13569" width="47.140625" style="32" customWidth="1"/>
    <col min="13570" max="13570" width="15.7109375" style="32" customWidth="1"/>
    <col min="13571" max="13571" width="16.28515625" style="32" customWidth="1"/>
    <col min="13572" max="13572" width="18" style="32" customWidth="1"/>
    <col min="13573" max="13573" width="16.7109375" style="32" customWidth="1"/>
    <col min="13574" max="13574" width="18.7109375" style="32" customWidth="1"/>
    <col min="13575" max="13576" width="12.7109375" style="32" customWidth="1"/>
    <col min="13577" max="13577" width="13.7109375" style="32" customWidth="1"/>
    <col min="13578" max="13824" width="9.28515625" style="32"/>
    <col min="13825" max="13825" width="47.140625" style="32" customWidth="1"/>
    <col min="13826" max="13826" width="15.7109375" style="32" customWidth="1"/>
    <col min="13827" max="13827" width="16.28515625" style="32" customWidth="1"/>
    <col min="13828" max="13828" width="18" style="32" customWidth="1"/>
    <col min="13829" max="13829" width="16.7109375" style="32" customWidth="1"/>
    <col min="13830" max="13830" width="18.7109375" style="32" customWidth="1"/>
    <col min="13831" max="13832" width="12.7109375" style="32" customWidth="1"/>
    <col min="13833" max="13833" width="13.7109375" style="32" customWidth="1"/>
    <col min="13834" max="14080" width="9.28515625" style="32"/>
    <col min="14081" max="14081" width="47.140625" style="32" customWidth="1"/>
    <col min="14082" max="14082" width="15.7109375" style="32" customWidth="1"/>
    <col min="14083" max="14083" width="16.28515625" style="32" customWidth="1"/>
    <col min="14084" max="14084" width="18" style="32" customWidth="1"/>
    <col min="14085" max="14085" width="16.7109375" style="32" customWidth="1"/>
    <col min="14086" max="14086" width="18.7109375" style="32" customWidth="1"/>
    <col min="14087" max="14088" width="12.7109375" style="32" customWidth="1"/>
    <col min="14089" max="14089" width="13.7109375" style="32" customWidth="1"/>
    <col min="14090" max="14336" width="9.28515625" style="32"/>
    <col min="14337" max="14337" width="47.140625" style="32" customWidth="1"/>
    <col min="14338" max="14338" width="15.7109375" style="32" customWidth="1"/>
    <col min="14339" max="14339" width="16.28515625" style="32" customWidth="1"/>
    <col min="14340" max="14340" width="18" style="32" customWidth="1"/>
    <col min="14341" max="14341" width="16.7109375" style="32" customWidth="1"/>
    <col min="14342" max="14342" width="18.7109375" style="32" customWidth="1"/>
    <col min="14343" max="14344" width="12.7109375" style="32" customWidth="1"/>
    <col min="14345" max="14345" width="13.7109375" style="32" customWidth="1"/>
    <col min="14346" max="14592" width="9.28515625" style="32"/>
    <col min="14593" max="14593" width="47.140625" style="32" customWidth="1"/>
    <col min="14594" max="14594" width="15.7109375" style="32" customWidth="1"/>
    <col min="14595" max="14595" width="16.28515625" style="32" customWidth="1"/>
    <col min="14596" max="14596" width="18" style="32" customWidth="1"/>
    <col min="14597" max="14597" width="16.7109375" style="32" customWidth="1"/>
    <col min="14598" max="14598" width="18.7109375" style="32" customWidth="1"/>
    <col min="14599" max="14600" width="12.7109375" style="32" customWidth="1"/>
    <col min="14601" max="14601" width="13.7109375" style="32" customWidth="1"/>
    <col min="14602" max="14848" width="9.28515625" style="32"/>
    <col min="14849" max="14849" width="47.140625" style="32" customWidth="1"/>
    <col min="14850" max="14850" width="15.7109375" style="32" customWidth="1"/>
    <col min="14851" max="14851" width="16.28515625" style="32" customWidth="1"/>
    <col min="14852" max="14852" width="18" style="32" customWidth="1"/>
    <col min="14853" max="14853" width="16.7109375" style="32" customWidth="1"/>
    <col min="14854" max="14854" width="18.7109375" style="32" customWidth="1"/>
    <col min="14855" max="14856" width="12.7109375" style="32" customWidth="1"/>
    <col min="14857" max="14857" width="13.7109375" style="32" customWidth="1"/>
    <col min="14858" max="15104" width="9.28515625" style="32"/>
    <col min="15105" max="15105" width="47.140625" style="32" customWidth="1"/>
    <col min="15106" max="15106" width="15.7109375" style="32" customWidth="1"/>
    <col min="15107" max="15107" width="16.28515625" style="32" customWidth="1"/>
    <col min="15108" max="15108" width="18" style="32" customWidth="1"/>
    <col min="15109" max="15109" width="16.7109375" style="32" customWidth="1"/>
    <col min="15110" max="15110" width="18.7109375" style="32" customWidth="1"/>
    <col min="15111" max="15112" width="12.7109375" style="32" customWidth="1"/>
    <col min="15113" max="15113" width="13.7109375" style="32" customWidth="1"/>
    <col min="15114" max="15360" width="9.28515625" style="32"/>
    <col min="15361" max="15361" width="47.140625" style="32" customWidth="1"/>
    <col min="15362" max="15362" width="15.7109375" style="32" customWidth="1"/>
    <col min="15363" max="15363" width="16.28515625" style="32" customWidth="1"/>
    <col min="15364" max="15364" width="18" style="32" customWidth="1"/>
    <col min="15365" max="15365" width="16.7109375" style="32" customWidth="1"/>
    <col min="15366" max="15366" width="18.7109375" style="32" customWidth="1"/>
    <col min="15367" max="15368" width="12.7109375" style="32" customWidth="1"/>
    <col min="15369" max="15369" width="13.7109375" style="32" customWidth="1"/>
    <col min="15370" max="15616" width="9.28515625" style="32"/>
    <col min="15617" max="15617" width="47.140625" style="32" customWidth="1"/>
    <col min="15618" max="15618" width="15.7109375" style="32" customWidth="1"/>
    <col min="15619" max="15619" width="16.28515625" style="32" customWidth="1"/>
    <col min="15620" max="15620" width="18" style="32" customWidth="1"/>
    <col min="15621" max="15621" width="16.7109375" style="32" customWidth="1"/>
    <col min="15622" max="15622" width="18.7109375" style="32" customWidth="1"/>
    <col min="15623" max="15624" width="12.7109375" style="32" customWidth="1"/>
    <col min="15625" max="15625" width="13.7109375" style="32" customWidth="1"/>
    <col min="15626" max="15872" width="9.28515625" style="32"/>
    <col min="15873" max="15873" width="47.140625" style="32" customWidth="1"/>
    <col min="15874" max="15874" width="15.7109375" style="32" customWidth="1"/>
    <col min="15875" max="15875" width="16.28515625" style="32" customWidth="1"/>
    <col min="15876" max="15876" width="18" style="32" customWidth="1"/>
    <col min="15877" max="15877" width="16.7109375" style="32" customWidth="1"/>
    <col min="15878" max="15878" width="18.7109375" style="32" customWidth="1"/>
    <col min="15879" max="15880" width="12.7109375" style="32" customWidth="1"/>
    <col min="15881" max="15881" width="13.7109375" style="32" customWidth="1"/>
    <col min="15882" max="16128" width="9.28515625" style="32"/>
    <col min="16129" max="16129" width="47.140625" style="32" customWidth="1"/>
    <col min="16130" max="16130" width="15.7109375" style="32" customWidth="1"/>
    <col min="16131" max="16131" width="16.28515625" style="32" customWidth="1"/>
    <col min="16132" max="16132" width="18" style="32" customWidth="1"/>
    <col min="16133" max="16133" width="16.7109375" style="32" customWidth="1"/>
    <col min="16134" max="16134" width="18.7109375" style="32" customWidth="1"/>
    <col min="16135" max="16136" width="12.7109375" style="32" customWidth="1"/>
    <col min="16137" max="16137" width="13.7109375" style="32" customWidth="1"/>
    <col min="16138" max="16384" width="9.28515625" style="32"/>
  </cols>
  <sheetData>
    <row r="1" spans="1:6">
      <c r="A1" s="400"/>
      <c r="B1" s="401"/>
      <c r="C1" s="401"/>
      <c r="D1" s="401"/>
      <c r="E1" s="401"/>
      <c r="F1" s="401"/>
    </row>
    <row r="2" spans="1:6" ht="18" customHeight="1">
      <c r="A2" s="400"/>
      <c r="B2" s="579" t="s">
        <v>912</v>
      </c>
      <c r="C2" s="581"/>
      <c r="D2" s="581"/>
      <c r="E2" s="581"/>
      <c r="F2" s="581"/>
    </row>
    <row r="3" spans="1:6">
      <c r="A3" s="400"/>
      <c r="B3" s="401"/>
      <c r="C3" s="401"/>
      <c r="D3" s="401"/>
      <c r="E3" s="401"/>
      <c r="F3" s="401"/>
    </row>
    <row r="4" spans="1:6" ht="25.5" customHeight="1">
      <c r="A4" s="580" t="s">
        <v>871</v>
      </c>
      <c r="B4" s="580"/>
      <c r="C4" s="580"/>
      <c r="D4" s="580"/>
      <c r="E4" s="580"/>
      <c r="F4" s="580"/>
    </row>
    <row r="5" spans="1:6" ht="16.5" customHeight="1" thickBot="1">
      <c r="A5" s="400"/>
      <c r="B5" s="401"/>
      <c r="C5" s="401"/>
      <c r="D5" s="401"/>
      <c r="E5" s="401"/>
      <c r="F5" s="402" t="str">
        <f>[1]KV_5.sz.mell.!C5</f>
        <v>Forintban!</v>
      </c>
    </row>
    <row r="6" spans="1:6" s="114" customFormat="1" ht="44.45" customHeight="1" thickBot="1">
      <c r="A6" s="403" t="s">
        <v>872</v>
      </c>
      <c r="B6" s="404" t="s">
        <v>873</v>
      </c>
      <c r="C6" s="404" t="s">
        <v>874</v>
      </c>
      <c r="D6" s="404" t="str">
        <f>+CONCATENATE("Felhasználás   ",LEFT([1]KV_ÖSSZEFÜGGÉSEK!A5,4)-1,". XII. 31-ig")</f>
        <v>Felhasználás   2019. XII. 31-ig</v>
      </c>
      <c r="E6" s="404" t="str">
        <f>+[1]KV_1.1.sz.mell.!C8</f>
        <v>2020. évi előirányzat</v>
      </c>
      <c r="F6" s="405" t="str">
        <f>+CONCATENATE(LEFT([1]KV_ÖSSZEFÜGGÉSEK!A5,4),". utáni szükséglet")</f>
        <v>2020. utáni szükséglet</v>
      </c>
    </row>
    <row r="7" spans="1:6" ht="12" customHeight="1" thickBot="1">
      <c r="A7" s="406" t="s">
        <v>875</v>
      </c>
      <c r="B7" s="407" t="s">
        <v>876</v>
      </c>
      <c r="C7" s="407" t="s">
        <v>877</v>
      </c>
      <c r="D7" s="407" t="s">
        <v>878</v>
      </c>
      <c r="E7" s="407" t="s">
        <v>879</v>
      </c>
      <c r="F7" s="408" t="s">
        <v>880</v>
      </c>
    </row>
    <row r="8" spans="1:6" ht="21.75" customHeight="1">
      <c r="A8" s="409" t="s">
        <v>901</v>
      </c>
      <c r="B8" s="212">
        <v>190855694</v>
      </c>
      <c r="C8" s="410" t="s">
        <v>902</v>
      </c>
      <c r="D8" s="212">
        <v>190525738</v>
      </c>
      <c r="E8" s="212">
        <v>329956</v>
      </c>
      <c r="F8" s="411">
        <f t="shared" ref="F8:F15" si="0">B8-D8-E8</f>
        <v>0</v>
      </c>
    </row>
    <row r="9" spans="1:6" ht="34.5" customHeight="1">
      <c r="A9" s="409" t="s">
        <v>905</v>
      </c>
      <c r="B9" s="419">
        <v>2866760</v>
      </c>
      <c r="C9" s="420" t="s">
        <v>904</v>
      </c>
      <c r="D9" s="419">
        <v>1925334</v>
      </c>
      <c r="E9" s="419">
        <v>941426</v>
      </c>
      <c r="F9" s="421">
        <f t="shared" si="0"/>
        <v>0</v>
      </c>
    </row>
    <row r="10" spans="1:6" ht="18.75" customHeight="1">
      <c r="A10" s="409" t="s">
        <v>906</v>
      </c>
      <c r="B10" s="212">
        <v>2998676</v>
      </c>
      <c r="C10" s="420" t="s">
        <v>904</v>
      </c>
      <c r="D10" s="212">
        <v>200000</v>
      </c>
      <c r="E10" s="212">
        <v>2798676</v>
      </c>
      <c r="F10" s="411">
        <f t="shared" si="0"/>
        <v>0</v>
      </c>
    </row>
    <row r="11" spans="1:6" ht="28.5" customHeight="1">
      <c r="A11" s="409" t="s">
        <v>907</v>
      </c>
      <c r="B11" s="212">
        <v>14790247</v>
      </c>
      <c r="C11" s="420" t="s">
        <v>904</v>
      </c>
      <c r="D11" s="212">
        <v>9804075</v>
      </c>
      <c r="E11" s="212">
        <v>4986172</v>
      </c>
      <c r="F11" s="411">
        <f t="shared" si="0"/>
        <v>0</v>
      </c>
    </row>
    <row r="12" spans="1:6" ht="15.95" customHeight="1">
      <c r="A12" s="409" t="s">
        <v>908</v>
      </c>
      <c r="B12" s="212"/>
      <c r="C12" s="410" t="s">
        <v>822</v>
      </c>
      <c r="D12" s="212"/>
      <c r="E12" s="212"/>
      <c r="F12" s="411">
        <f t="shared" si="0"/>
        <v>0</v>
      </c>
    </row>
    <row r="13" spans="1:6" ht="15.95" customHeight="1">
      <c r="A13" s="412" t="s">
        <v>909</v>
      </c>
      <c r="B13" s="212">
        <v>6447356</v>
      </c>
      <c r="C13" s="410" t="s">
        <v>904</v>
      </c>
      <c r="D13" s="212"/>
      <c r="E13" s="212">
        <v>6447356</v>
      </c>
      <c r="F13" s="411">
        <f t="shared" si="0"/>
        <v>0</v>
      </c>
    </row>
    <row r="14" spans="1:6" ht="15.95" customHeight="1">
      <c r="A14" s="409" t="s">
        <v>911</v>
      </c>
      <c r="B14" s="212">
        <v>5420817</v>
      </c>
      <c r="C14" s="410" t="s">
        <v>822</v>
      </c>
      <c r="D14" s="212"/>
      <c r="E14" s="212">
        <v>5420817</v>
      </c>
      <c r="F14" s="411">
        <f t="shared" si="0"/>
        <v>0</v>
      </c>
    </row>
    <row r="15" spans="1:6" ht="15.95" customHeight="1" thickBot="1">
      <c r="A15" s="409"/>
      <c r="B15" s="212"/>
      <c r="C15" s="410"/>
      <c r="D15" s="212"/>
      <c r="E15" s="212"/>
      <c r="F15" s="411">
        <f t="shared" si="0"/>
        <v>0</v>
      </c>
    </row>
    <row r="16" spans="1:6" s="415" customFormat="1" ht="18" customHeight="1" thickBot="1">
      <c r="A16" s="413" t="s">
        <v>881</v>
      </c>
      <c r="B16" s="241">
        <f>SUM(B8:B15)</f>
        <v>223379550</v>
      </c>
      <c r="C16" s="414"/>
      <c r="D16" s="241">
        <f>SUM(D8:D15)</f>
        <v>202455147</v>
      </c>
      <c r="E16" s="241">
        <f>SUM(E8:E15)</f>
        <v>20924403</v>
      </c>
      <c r="F16" s="242">
        <f>SUM(F8:F15)</f>
        <v>0</v>
      </c>
    </row>
  </sheetData>
  <mergeCells count="2">
    <mergeCell ref="B2:F2"/>
    <mergeCell ref="A4:F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47"/>
  <sheetViews>
    <sheetView view="pageLayout" zoomScaleNormal="100" zoomScaleSheetLayoutView="130" workbookViewId="0">
      <selection activeCell="F70" sqref="F70"/>
    </sheetView>
  </sheetViews>
  <sheetFormatPr defaultColWidth="9.140625" defaultRowHeight="15.75"/>
  <cols>
    <col min="1" max="1" width="7.7109375" style="44" customWidth="1"/>
    <col min="2" max="2" width="65" style="44" customWidth="1"/>
    <col min="3" max="5" width="12.140625" style="44" customWidth="1"/>
    <col min="6" max="6" width="9.140625" style="44"/>
    <col min="7" max="7" width="10.85546875" style="44" bestFit="1" customWidth="1"/>
    <col min="8" max="16384" width="9.140625" style="44"/>
  </cols>
  <sheetData>
    <row r="1" spans="1:5" ht="15.95" customHeight="1">
      <c r="A1" s="563" t="s">
        <v>2</v>
      </c>
      <c r="B1" s="563"/>
      <c r="C1" s="563"/>
      <c r="D1" s="563"/>
      <c r="E1" s="563"/>
    </row>
    <row r="2" spans="1:5" ht="15.95" customHeight="1" thickBot="1">
      <c r="A2" s="562"/>
      <c r="B2" s="562"/>
      <c r="C2" s="248"/>
      <c r="E2" s="45" t="s">
        <v>722</v>
      </c>
    </row>
    <row r="3" spans="1:5" ht="38.1" customHeight="1" thickBot="1">
      <c r="A3" s="46" t="s">
        <v>4</v>
      </c>
      <c r="B3" s="47" t="s">
        <v>5</v>
      </c>
      <c r="C3" s="515" t="s">
        <v>884</v>
      </c>
      <c r="D3" s="47" t="s">
        <v>885</v>
      </c>
      <c r="E3" s="161" t="s">
        <v>886</v>
      </c>
    </row>
    <row r="4" spans="1:5" s="52" customFormat="1" ht="12" customHeight="1" thickBot="1">
      <c r="A4" s="33">
        <v>1</v>
      </c>
      <c r="B4" s="79">
        <v>2</v>
      </c>
      <c r="C4" s="516">
        <v>4</v>
      </c>
      <c r="D4" s="79">
        <v>5</v>
      </c>
      <c r="E4" s="162">
        <v>5</v>
      </c>
    </row>
    <row r="5" spans="1:5" s="55" customFormat="1" ht="12" customHeight="1" thickBot="1">
      <c r="A5" s="53" t="s">
        <v>7</v>
      </c>
      <c r="B5" s="54" t="s">
        <v>8</v>
      </c>
      <c r="C5" s="517">
        <f>+C6+C7+C8+C9+C10+C11</f>
        <v>67146424</v>
      </c>
      <c r="D5" s="163">
        <f>+D6+D7+D8+D9+D10+D11</f>
        <v>75192106</v>
      </c>
      <c r="E5" s="164">
        <f>+E6+E7+E8+E9+E10+E11</f>
        <v>72370447</v>
      </c>
    </row>
    <row r="6" spans="1:5" s="55" customFormat="1" ht="12" customHeight="1">
      <c r="A6" s="56" t="s">
        <v>9</v>
      </c>
      <c r="B6" s="57" t="s">
        <v>10</v>
      </c>
      <c r="C6" s="518">
        <v>20665730</v>
      </c>
      <c r="D6" s="165">
        <v>19537313</v>
      </c>
      <c r="E6" s="166">
        <f>'1.1.sz.mell.'!D6</f>
        <v>19862839</v>
      </c>
    </row>
    <row r="7" spans="1:5" s="55" customFormat="1" ht="12" customHeight="1">
      <c r="A7" s="59" t="s">
        <v>11</v>
      </c>
      <c r="B7" s="60" t="s">
        <v>12</v>
      </c>
      <c r="C7" s="519"/>
      <c r="D7" s="167"/>
      <c r="E7" s="37">
        <f>'1.1.sz.mell.'!D7</f>
        <v>0</v>
      </c>
    </row>
    <row r="8" spans="1:5" s="55" customFormat="1" ht="12" customHeight="1">
      <c r="A8" s="59" t="s">
        <v>13</v>
      </c>
      <c r="B8" s="60" t="s">
        <v>14</v>
      </c>
      <c r="C8" s="519">
        <v>41869157</v>
      </c>
      <c r="D8" s="167">
        <v>53854793</v>
      </c>
      <c r="E8" s="37">
        <f>'1.1.sz.mell.'!D8</f>
        <v>50707608</v>
      </c>
    </row>
    <row r="9" spans="1:5" s="55" customFormat="1" ht="12" customHeight="1">
      <c r="A9" s="59" t="s">
        <v>15</v>
      </c>
      <c r="B9" s="60" t="s">
        <v>16</v>
      </c>
      <c r="C9" s="519">
        <v>1800000</v>
      </c>
      <c r="D9" s="167">
        <v>1800000</v>
      </c>
      <c r="E9" s="37">
        <f>'1.1.sz.mell.'!D9</f>
        <v>1800000</v>
      </c>
    </row>
    <row r="10" spans="1:5" s="55" customFormat="1" ht="12" customHeight="1">
      <c r="A10" s="59" t="s">
        <v>17</v>
      </c>
      <c r="B10" s="60" t="s">
        <v>18</v>
      </c>
      <c r="C10" s="519">
        <v>2811537</v>
      </c>
      <c r="D10" s="167"/>
      <c r="E10" s="37">
        <f>'1.1.sz.mell.'!D10</f>
        <v>0</v>
      </c>
    </row>
    <row r="11" spans="1:5" s="55" customFormat="1" ht="12" customHeight="1" thickBot="1">
      <c r="A11" s="62" t="s">
        <v>19</v>
      </c>
      <c r="B11" s="92" t="s">
        <v>477</v>
      </c>
      <c r="C11" s="519"/>
      <c r="D11" s="167"/>
      <c r="E11" s="37">
        <f>'1.1.sz.mell.'!D11</f>
        <v>0</v>
      </c>
    </row>
    <row r="12" spans="1:5" s="55" customFormat="1" ht="12" customHeight="1" thickBot="1">
      <c r="A12" s="53" t="s">
        <v>20</v>
      </c>
      <c r="B12" s="64" t="s">
        <v>21</v>
      </c>
      <c r="C12" s="520">
        <f>+C13+C14+C15+C16+C17</f>
        <v>4014493</v>
      </c>
      <c r="D12" s="163">
        <f>+D13+D14+D15+D16+D17</f>
        <v>4916455</v>
      </c>
      <c r="E12" s="164">
        <f>+E13+E14+E15+E16+E17</f>
        <v>2070000</v>
      </c>
    </row>
    <row r="13" spans="1:5" s="55" customFormat="1" ht="12" customHeight="1">
      <c r="A13" s="56" t="s">
        <v>22</v>
      </c>
      <c r="B13" s="57" t="s">
        <v>23</v>
      </c>
      <c r="C13" s="518"/>
      <c r="D13" s="165"/>
      <c r="E13" s="166">
        <f>'1.1.sz.mell.'!D13</f>
        <v>0</v>
      </c>
    </row>
    <row r="14" spans="1:5" s="55" customFormat="1" ht="12" customHeight="1">
      <c r="A14" s="59" t="s">
        <v>24</v>
      </c>
      <c r="B14" s="60" t="s">
        <v>25</v>
      </c>
      <c r="C14" s="519"/>
      <c r="D14" s="167"/>
      <c r="E14" s="37">
        <f>'1.1.sz.mell.'!D14</f>
        <v>0</v>
      </c>
    </row>
    <row r="15" spans="1:5" s="55" customFormat="1" ht="12" customHeight="1">
      <c r="A15" s="59" t="s">
        <v>26</v>
      </c>
      <c r="B15" s="60" t="s">
        <v>27</v>
      </c>
      <c r="C15" s="519"/>
      <c r="D15" s="167"/>
      <c r="E15" s="37">
        <f>'1.1.sz.mell.'!D15</f>
        <v>0</v>
      </c>
    </row>
    <row r="16" spans="1:5" s="55" customFormat="1" ht="12" customHeight="1">
      <c r="A16" s="59" t="s">
        <v>28</v>
      </c>
      <c r="B16" s="60" t="s">
        <v>29</v>
      </c>
      <c r="C16" s="519"/>
      <c r="D16" s="167"/>
      <c r="E16" s="37">
        <f>'1.1.sz.mell.'!D16</f>
        <v>0</v>
      </c>
    </row>
    <row r="17" spans="1:5" s="55" customFormat="1" ht="12" customHeight="1">
      <c r="A17" s="59" t="s">
        <v>30</v>
      </c>
      <c r="B17" s="60" t="s">
        <v>31</v>
      </c>
      <c r="C17" s="519">
        <v>4014493</v>
      </c>
      <c r="D17" s="167">
        <v>4916455</v>
      </c>
      <c r="E17" s="37">
        <f>'1.1.sz.mell.'!D17</f>
        <v>2070000</v>
      </c>
    </row>
    <row r="18" spans="1:5" s="55" customFormat="1" ht="12" customHeight="1" thickBot="1">
      <c r="A18" s="62" t="s">
        <v>850</v>
      </c>
      <c r="B18" s="389" t="s">
        <v>851</v>
      </c>
      <c r="C18" s="521"/>
      <c r="D18" s="533"/>
      <c r="E18" s="37">
        <f>'1.1.sz.mell.'!D18</f>
        <v>0</v>
      </c>
    </row>
    <row r="19" spans="1:5" s="55" customFormat="1" ht="12" customHeight="1" thickBot="1">
      <c r="A19" s="53" t="s">
        <v>32</v>
      </c>
      <c r="B19" s="54" t="s">
        <v>33</v>
      </c>
      <c r="C19" s="520">
        <f>+C20+C21+C22+C23+C24</f>
        <v>20813419</v>
      </c>
      <c r="D19" s="163">
        <f>+D20+D21+D22+D23+D24</f>
        <v>58068955</v>
      </c>
      <c r="E19" s="164">
        <f>+E20+E21+E22+E23+E24</f>
        <v>3999990</v>
      </c>
    </row>
    <row r="20" spans="1:5" s="55" customFormat="1" ht="12" customHeight="1">
      <c r="A20" s="56" t="s">
        <v>34</v>
      </c>
      <c r="B20" s="57" t="s">
        <v>35</v>
      </c>
      <c r="C20" s="518">
        <v>20813419</v>
      </c>
      <c r="D20" s="165">
        <v>58068955</v>
      </c>
      <c r="E20" s="166">
        <f>'1.1.sz.mell.'!D20</f>
        <v>0</v>
      </c>
    </row>
    <row r="21" spans="1:5" s="55" customFormat="1" ht="12" customHeight="1">
      <c r="A21" s="59" t="s">
        <v>36</v>
      </c>
      <c r="B21" s="60" t="s">
        <v>37</v>
      </c>
      <c r="C21" s="519"/>
      <c r="D21" s="167"/>
      <c r="E21" s="37">
        <f>'1.1.sz.mell.'!D21</f>
        <v>0</v>
      </c>
    </row>
    <row r="22" spans="1:5" s="55" customFormat="1" ht="12" customHeight="1">
      <c r="A22" s="59" t="s">
        <v>38</v>
      </c>
      <c r="B22" s="60" t="s">
        <v>39</v>
      </c>
      <c r="C22" s="519"/>
      <c r="D22" s="167"/>
      <c r="E22" s="37">
        <f>'1.1.sz.mell.'!D22</f>
        <v>0</v>
      </c>
    </row>
    <row r="23" spans="1:5" s="55" customFormat="1" ht="12" customHeight="1">
      <c r="A23" s="59" t="s">
        <v>40</v>
      </c>
      <c r="B23" s="60" t="s">
        <v>41</v>
      </c>
      <c r="C23" s="519"/>
      <c r="D23" s="167"/>
      <c r="E23" s="37">
        <f>'1.1.sz.mell.'!D23</f>
        <v>0</v>
      </c>
    </row>
    <row r="24" spans="1:5" s="55" customFormat="1" ht="12" customHeight="1">
      <c r="A24" s="59" t="s">
        <v>42</v>
      </c>
      <c r="B24" s="60" t="s">
        <v>43</v>
      </c>
      <c r="C24" s="519"/>
      <c r="D24" s="167"/>
      <c r="E24" s="37">
        <f>'1.1.sz.mell.'!D24</f>
        <v>3999990</v>
      </c>
    </row>
    <row r="25" spans="1:5" s="392" customFormat="1" ht="12" customHeight="1" thickBot="1">
      <c r="A25" s="59" t="s">
        <v>852</v>
      </c>
      <c r="B25" s="390" t="s">
        <v>853</v>
      </c>
      <c r="C25" s="522"/>
      <c r="D25" s="534"/>
      <c r="E25" s="37">
        <f>'1.1.sz.mell.'!D25</f>
        <v>0</v>
      </c>
    </row>
    <row r="26" spans="1:5" s="55" customFormat="1" ht="12" customHeight="1" thickBot="1">
      <c r="A26" s="53" t="s">
        <v>44</v>
      </c>
      <c r="B26" s="54" t="s">
        <v>45</v>
      </c>
      <c r="C26" s="523">
        <f t="shared" ref="C26" si="0">SUM(C27:C33)</f>
        <v>8799884</v>
      </c>
      <c r="D26" s="169">
        <f t="shared" ref="D26" si="1">SUM(D27:D33)</f>
        <v>5812307</v>
      </c>
      <c r="E26" s="170">
        <f>SUM(E27:E33)</f>
        <v>5800000</v>
      </c>
    </row>
    <row r="27" spans="1:5" s="55" customFormat="1" ht="12" customHeight="1">
      <c r="A27" s="56" t="s">
        <v>430</v>
      </c>
      <c r="B27" s="57" t="s">
        <v>481</v>
      </c>
      <c r="C27" s="524">
        <v>4654</v>
      </c>
      <c r="D27" s="535">
        <v>4654</v>
      </c>
      <c r="E27" s="171">
        <f>'1.1.sz.mell.'!D27</f>
        <v>0</v>
      </c>
    </row>
    <row r="28" spans="1:5" s="55" customFormat="1" ht="12" customHeight="1">
      <c r="A28" s="56" t="s">
        <v>431</v>
      </c>
      <c r="B28" s="57" t="s">
        <v>521</v>
      </c>
      <c r="C28" s="524"/>
      <c r="D28" s="535"/>
      <c r="E28" s="171">
        <f>'1.1.sz.mell.'!D28</f>
        <v>0</v>
      </c>
    </row>
    <row r="29" spans="1:5" s="55" customFormat="1" ht="12" customHeight="1">
      <c r="A29" s="56" t="s">
        <v>432</v>
      </c>
      <c r="B29" s="60" t="s">
        <v>482</v>
      </c>
      <c r="C29" s="519">
        <v>6924049</v>
      </c>
      <c r="D29" s="167">
        <v>3569798</v>
      </c>
      <c r="E29" s="171">
        <f>'1.1.sz.mell.'!D29</f>
        <v>3600000</v>
      </c>
    </row>
    <row r="30" spans="1:5" s="55" customFormat="1" ht="12" customHeight="1">
      <c r="A30" s="56" t="s">
        <v>433</v>
      </c>
      <c r="B30" s="60" t="s">
        <v>483</v>
      </c>
      <c r="C30" s="519"/>
      <c r="D30" s="167"/>
      <c r="E30" s="171">
        <f>'1.1.sz.mell.'!D30</f>
        <v>0</v>
      </c>
    </row>
    <row r="31" spans="1:5" s="55" customFormat="1" ht="12" customHeight="1">
      <c r="A31" s="56" t="s">
        <v>434</v>
      </c>
      <c r="B31" s="60" t="s">
        <v>484</v>
      </c>
      <c r="C31" s="519">
        <v>1642980</v>
      </c>
      <c r="D31" s="167">
        <v>1811898</v>
      </c>
      <c r="E31" s="171">
        <f>'1.1.sz.mell.'!D31</f>
        <v>1800000</v>
      </c>
    </row>
    <row r="32" spans="1:5" s="55" customFormat="1" ht="12" customHeight="1">
      <c r="A32" s="56" t="s">
        <v>435</v>
      </c>
      <c r="B32" s="60" t="s">
        <v>485</v>
      </c>
      <c r="C32" s="519">
        <v>76400</v>
      </c>
      <c r="D32" s="167">
        <v>207200</v>
      </c>
      <c r="E32" s="171">
        <f>'1.1.sz.mell.'!D32</f>
        <v>200000</v>
      </c>
    </row>
    <row r="33" spans="1:5" s="55" customFormat="1" ht="12" customHeight="1" thickBot="1">
      <c r="A33" s="56" t="s">
        <v>523</v>
      </c>
      <c r="B33" s="92" t="s">
        <v>480</v>
      </c>
      <c r="C33" s="525">
        <v>151801</v>
      </c>
      <c r="D33" s="168">
        <v>218757</v>
      </c>
      <c r="E33" s="171">
        <f>'1.1.sz.mell.'!D33</f>
        <v>200000</v>
      </c>
    </row>
    <row r="34" spans="1:5" s="55" customFormat="1" ht="12" customHeight="1" thickBot="1">
      <c r="A34" s="53" t="s">
        <v>46</v>
      </c>
      <c r="B34" s="54" t="s">
        <v>47</v>
      </c>
      <c r="C34" s="520">
        <f>SUM(C35:C45)</f>
        <v>2812441</v>
      </c>
      <c r="D34" s="163">
        <f>SUM(D35:D45)</f>
        <v>3163459</v>
      </c>
      <c r="E34" s="164">
        <f>SUM(E35:E45)</f>
        <v>2819500</v>
      </c>
    </row>
    <row r="35" spans="1:5" s="55" customFormat="1" ht="12" customHeight="1">
      <c r="A35" s="56" t="s">
        <v>48</v>
      </c>
      <c r="B35" s="57" t="s">
        <v>49</v>
      </c>
      <c r="C35" s="518">
        <v>480701</v>
      </c>
      <c r="D35" s="165">
        <v>654749</v>
      </c>
      <c r="E35" s="166">
        <f>'1.1.sz.mell.'!D35</f>
        <v>640000</v>
      </c>
    </row>
    <row r="36" spans="1:5" s="55" customFormat="1" ht="12" customHeight="1">
      <c r="A36" s="59" t="s">
        <v>50</v>
      </c>
      <c r="B36" s="60" t="s">
        <v>51</v>
      </c>
      <c r="C36" s="519">
        <v>1566939</v>
      </c>
      <c r="D36" s="167">
        <v>2016995</v>
      </c>
      <c r="E36" s="37">
        <f>'1.1.sz.mell.'!D36</f>
        <v>1815000</v>
      </c>
    </row>
    <row r="37" spans="1:5" s="55" customFormat="1" ht="12" customHeight="1">
      <c r="A37" s="59" t="s">
        <v>52</v>
      </c>
      <c r="B37" s="60" t="s">
        <v>53</v>
      </c>
      <c r="C37" s="519"/>
      <c r="D37" s="167"/>
      <c r="E37" s="37">
        <f>'1.1.sz.mell.'!D37</f>
        <v>0</v>
      </c>
    </row>
    <row r="38" spans="1:5" s="55" customFormat="1" ht="12" customHeight="1">
      <c r="A38" s="59" t="s">
        <v>54</v>
      </c>
      <c r="B38" s="60" t="s">
        <v>55</v>
      </c>
      <c r="C38" s="519">
        <v>467763</v>
      </c>
      <c r="D38" s="167"/>
      <c r="E38" s="37">
        <f>'1.1.sz.mell.'!D38</f>
        <v>0</v>
      </c>
    </row>
    <row r="39" spans="1:5" s="55" customFormat="1" ht="12" customHeight="1">
      <c r="A39" s="59" t="s">
        <v>56</v>
      </c>
      <c r="B39" s="60" t="s">
        <v>57</v>
      </c>
      <c r="C39" s="519"/>
      <c r="D39" s="167"/>
      <c r="E39" s="37">
        <f>'1.1.sz.mell.'!D39</f>
        <v>0</v>
      </c>
    </row>
    <row r="40" spans="1:5" s="55" customFormat="1" ht="12" customHeight="1">
      <c r="A40" s="59" t="s">
        <v>58</v>
      </c>
      <c r="B40" s="60" t="s">
        <v>59</v>
      </c>
      <c r="C40" s="519">
        <v>155775</v>
      </c>
      <c r="D40" s="167">
        <v>404555</v>
      </c>
      <c r="E40" s="37">
        <f>'1.1.sz.mell.'!D40</f>
        <v>354500</v>
      </c>
    </row>
    <row r="41" spans="1:5" s="55" customFormat="1" ht="12" customHeight="1">
      <c r="A41" s="59" t="s">
        <v>60</v>
      </c>
      <c r="B41" s="60" t="s">
        <v>61</v>
      </c>
      <c r="C41" s="519"/>
      <c r="D41" s="167"/>
      <c r="E41" s="37">
        <f>'1.1.sz.mell.'!D41</f>
        <v>0</v>
      </c>
    </row>
    <row r="42" spans="1:5" s="55" customFormat="1" ht="12" customHeight="1">
      <c r="A42" s="59" t="s">
        <v>62</v>
      </c>
      <c r="B42" s="60" t="s">
        <v>63</v>
      </c>
      <c r="C42" s="519">
        <v>71645</v>
      </c>
      <c r="D42" s="167">
        <v>14148</v>
      </c>
      <c r="E42" s="37">
        <f>'1.1.sz.mell.'!D42</f>
        <v>10000</v>
      </c>
    </row>
    <row r="43" spans="1:5" s="55" customFormat="1" ht="12" customHeight="1">
      <c r="A43" s="59" t="s">
        <v>64</v>
      </c>
      <c r="B43" s="60" t="s">
        <v>65</v>
      </c>
      <c r="C43" s="526"/>
      <c r="D43" s="536"/>
      <c r="E43" s="172">
        <f>'1.1.sz.mell.'!D43</f>
        <v>0</v>
      </c>
    </row>
    <row r="44" spans="1:5" s="55" customFormat="1" ht="12" customHeight="1">
      <c r="A44" s="62" t="s">
        <v>66</v>
      </c>
      <c r="B44" s="393" t="s">
        <v>854</v>
      </c>
      <c r="C44" s="527"/>
      <c r="D44" s="537"/>
      <c r="E44" s="532"/>
    </row>
    <row r="45" spans="1:5" s="55" customFormat="1" ht="12" customHeight="1" thickBot="1">
      <c r="A45" s="62" t="s">
        <v>855</v>
      </c>
      <c r="B45" s="92" t="s">
        <v>67</v>
      </c>
      <c r="C45" s="528">
        <v>69618</v>
      </c>
      <c r="D45" s="537">
        <v>73012</v>
      </c>
      <c r="E45" s="173">
        <f>'1.1.sz.mell.'!D45</f>
        <v>0</v>
      </c>
    </row>
    <row r="46" spans="1:5" s="55" customFormat="1" ht="12" customHeight="1" thickBot="1">
      <c r="A46" s="53" t="s">
        <v>68</v>
      </c>
      <c r="B46" s="54" t="s">
        <v>69</v>
      </c>
      <c r="C46" s="520">
        <f>SUM(C47:C51)</f>
        <v>0</v>
      </c>
      <c r="D46" s="163">
        <f>SUM(D47:D51)</f>
        <v>635000</v>
      </c>
      <c r="E46" s="164">
        <f>SUM(E47:E51)</f>
        <v>0</v>
      </c>
    </row>
    <row r="47" spans="1:5" s="55" customFormat="1" ht="12" customHeight="1">
      <c r="A47" s="56" t="s">
        <v>70</v>
      </c>
      <c r="B47" s="57" t="s">
        <v>71</v>
      </c>
      <c r="C47" s="529"/>
      <c r="D47" s="538"/>
      <c r="E47" s="174">
        <f>'1.1.sz.mell.'!D47</f>
        <v>0</v>
      </c>
    </row>
    <row r="48" spans="1:5" s="55" customFormat="1" ht="12" customHeight="1">
      <c r="A48" s="59" t="s">
        <v>72</v>
      </c>
      <c r="B48" s="60" t="s">
        <v>73</v>
      </c>
      <c r="C48" s="526"/>
      <c r="D48" s="536">
        <v>635000</v>
      </c>
      <c r="E48" s="172">
        <f>'1.1.sz.mell.'!D48</f>
        <v>0</v>
      </c>
    </row>
    <row r="49" spans="1:5" s="55" customFormat="1" ht="12" customHeight="1">
      <c r="A49" s="59" t="s">
        <v>74</v>
      </c>
      <c r="B49" s="60" t="s">
        <v>75</v>
      </c>
      <c r="C49" s="526"/>
      <c r="D49" s="536"/>
      <c r="E49" s="172">
        <f>'1.1.sz.mell.'!D49</f>
        <v>0</v>
      </c>
    </row>
    <row r="50" spans="1:5" s="55" customFormat="1" ht="12" customHeight="1">
      <c r="A50" s="59" t="s">
        <v>76</v>
      </c>
      <c r="B50" s="60" t="s">
        <v>77</v>
      </c>
      <c r="C50" s="526"/>
      <c r="D50" s="536"/>
      <c r="E50" s="172">
        <f>'1.1.sz.mell.'!D50</f>
        <v>0</v>
      </c>
    </row>
    <row r="51" spans="1:5" s="55" customFormat="1" ht="12" customHeight="1" thickBot="1">
      <c r="A51" s="62" t="s">
        <v>78</v>
      </c>
      <c r="B51" s="92" t="s">
        <v>79</v>
      </c>
      <c r="C51" s="528"/>
      <c r="D51" s="537"/>
      <c r="E51" s="173">
        <f>'1.1.sz.mell.'!D51</f>
        <v>0</v>
      </c>
    </row>
    <row r="52" spans="1:5" s="55" customFormat="1" ht="12" customHeight="1" thickBot="1">
      <c r="A52" s="53" t="s">
        <v>80</v>
      </c>
      <c r="B52" s="54" t="s">
        <v>81</v>
      </c>
      <c r="C52" s="520">
        <f t="shared" ref="C52" si="2">SUM(C53:C57)</f>
        <v>115811</v>
      </c>
      <c r="D52" s="163">
        <f t="shared" ref="D52" si="3">SUM(D53:D57)</f>
        <v>200000</v>
      </c>
      <c r="E52" s="164">
        <f>SUM(E53:E57)</f>
        <v>110000</v>
      </c>
    </row>
    <row r="53" spans="1:5" s="55" customFormat="1" ht="12" customHeight="1">
      <c r="A53" s="56" t="s">
        <v>490</v>
      </c>
      <c r="B53" s="57" t="s">
        <v>487</v>
      </c>
      <c r="C53" s="518"/>
      <c r="D53" s="165"/>
      <c r="E53" s="166">
        <f>'1.1.sz.mell.'!D53</f>
        <v>0</v>
      </c>
    </row>
    <row r="54" spans="1:5" s="55" customFormat="1" ht="12" customHeight="1">
      <c r="A54" s="56" t="s">
        <v>491</v>
      </c>
      <c r="B54" s="60" t="s">
        <v>488</v>
      </c>
      <c r="C54" s="519"/>
      <c r="D54" s="167"/>
      <c r="E54" s="166">
        <f>'1.1.sz.mell.'!D56</f>
        <v>0</v>
      </c>
    </row>
    <row r="55" spans="1:5" s="55" customFormat="1" ht="12" customHeight="1">
      <c r="A55" s="56" t="s">
        <v>492</v>
      </c>
      <c r="B55" s="60" t="s">
        <v>516</v>
      </c>
      <c r="C55" s="519"/>
      <c r="D55" s="167"/>
      <c r="E55" s="166">
        <f>'1.1.sz.mell.'!D57</f>
        <v>110000</v>
      </c>
    </row>
    <row r="56" spans="1:5" s="55" customFormat="1" ht="12" customHeight="1">
      <c r="A56" s="56" t="s">
        <v>493</v>
      </c>
      <c r="B56" s="63" t="s">
        <v>495</v>
      </c>
      <c r="C56" s="525"/>
      <c r="D56" s="168"/>
      <c r="E56" s="166">
        <f>'1.1.sz.mell.'!D59</f>
        <v>0</v>
      </c>
    </row>
    <row r="57" spans="1:5" s="55" customFormat="1" ht="12" customHeight="1">
      <c r="A57" s="56" t="s">
        <v>494</v>
      </c>
      <c r="B57" s="63" t="s">
        <v>496</v>
      </c>
      <c r="C57" s="525">
        <v>115811</v>
      </c>
      <c r="D57" s="167">
        <v>200000</v>
      </c>
      <c r="E57" s="166">
        <f>'1.1.sz.mell.'!D60</f>
        <v>0</v>
      </c>
    </row>
    <row r="58" spans="1:5" s="55" customFormat="1" ht="12" customHeight="1" thickBot="1">
      <c r="A58" s="62" t="s">
        <v>857</v>
      </c>
      <c r="B58" s="389" t="s">
        <v>858</v>
      </c>
      <c r="C58" s="521"/>
      <c r="D58" s="539"/>
      <c r="E58" s="623"/>
    </row>
    <row r="59" spans="1:5" s="55" customFormat="1" ht="12" customHeight="1" thickBot="1">
      <c r="A59" s="53" t="s">
        <v>86</v>
      </c>
      <c r="B59" s="64" t="s">
        <v>87</v>
      </c>
      <c r="C59" s="520">
        <f t="shared" ref="C59" si="4">SUM(C60:C64)</f>
        <v>0</v>
      </c>
      <c r="D59" s="163">
        <f t="shared" ref="D59" si="5">SUM(D60:D64)</f>
        <v>0</v>
      </c>
      <c r="E59" s="164">
        <f>SUM(E60:E64)</f>
        <v>0</v>
      </c>
    </row>
    <row r="60" spans="1:5" s="55" customFormat="1" ht="12" customHeight="1">
      <c r="A60" s="59" t="s">
        <v>502</v>
      </c>
      <c r="B60" s="57" t="s">
        <v>497</v>
      </c>
      <c r="C60" s="526"/>
      <c r="D60" s="536"/>
      <c r="E60" s="172">
        <f>'1.1.sz.mell.'!D60</f>
        <v>0</v>
      </c>
    </row>
    <row r="61" spans="1:5" s="55" customFormat="1" ht="12" customHeight="1">
      <c r="A61" s="59" t="s">
        <v>503</v>
      </c>
      <c r="B61" s="60" t="s">
        <v>498</v>
      </c>
      <c r="C61" s="526"/>
      <c r="D61" s="536"/>
      <c r="E61" s="172">
        <f>'1.1.sz.mell.'!D61</f>
        <v>0</v>
      </c>
    </row>
    <row r="62" spans="1:5" s="55" customFormat="1" ht="12" customHeight="1">
      <c r="A62" s="59" t="s">
        <v>504</v>
      </c>
      <c r="B62" s="60" t="s">
        <v>517</v>
      </c>
      <c r="C62" s="526"/>
      <c r="D62" s="536"/>
      <c r="E62" s="172">
        <f>'1.1.sz.mell.'!D62</f>
        <v>0</v>
      </c>
    </row>
    <row r="63" spans="1:5" s="55" customFormat="1" ht="12" customHeight="1">
      <c r="A63" s="59" t="s">
        <v>505</v>
      </c>
      <c r="B63" s="63" t="s">
        <v>499</v>
      </c>
      <c r="C63" s="526"/>
      <c r="D63" s="536"/>
      <c r="E63" s="172">
        <f>'1.1.sz.mell.'!D63</f>
        <v>0</v>
      </c>
    </row>
    <row r="64" spans="1:5" s="55" customFormat="1" ht="12" customHeight="1">
      <c r="A64" s="59" t="s">
        <v>506</v>
      </c>
      <c r="B64" s="63" t="s">
        <v>501</v>
      </c>
      <c r="C64" s="526"/>
      <c r="D64" s="536"/>
      <c r="E64" s="172">
        <f>'1.1.sz.mell.'!D64</f>
        <v>0</v>
      </c>
    </row>
    <row r="65" spans="1:6" s="55" customFormat="1" ht="12" customHeight="1" thickBot="1">
      <c r="A65" s="59" t="s">
        <v>859</v>
      </c>
      <c r="B65" s="389" t="s">
        <v>860</v>
      </c>
      <c r="C65" s="530"/>
      <c r="D65" s="539"/>
      <c r="E65" s="172">
        <f>'1.1.sz.mell.'!D65</f>
        <v>0</v>
      </c>
    </row>
    <row r="66" spans="1:6" s="55" customFormat="1" ht="12" customHeight="1" thickBot="1">
      <c r="A66" s="53" t="s">
        <v>88</v>
      </c>
      <c r="B66" s="54" t="s">
        <v>89</v>
      </c>
      <c r="C66" s="523">
        <f>+C5+C12+C19+C26+C34+C46+C52+C59</f>
        <v>103702472</v>
      </c>
      <c r="D66" s="169">
        <f>+D5+D12+D19+D26+D34+D46+D52+D59</f>
        <v>147988282</v>
      </c>
      <c r="E66" s="170">
        <f>+E5+E12+E19+E26+E34+E46+E52+E59</f>
        <v>87169937</v>
      </c>
    </row>
    <row r="67" spans="1:6" s="55" customFormat="1" ht="12" customHeight="1" thickBot="1">
      <c r="A67" s="175" t="s">
        <v>90</v>
      </c>
      <c r="B67" s="64" t="s">
        <v>91</v>
      </c>
      <c r="C67" s="520">
        <f>SUM(C68:C70)</f>
        <v>0</v>
      </c>
      <c r="D67" s="163">
        <f>SUM(D68:D70)</f>
        <v>0</v>
      </c>
      <c r="E67" s="164">
        <f>SUM(E68:E70)</f>
        <v>0</v>
      </c>
    </row>
    <row r="68" spans="1:6" s="55" customFormat="1" ht="12" customHeight="1">
      <c r="A68" s="59" t="s">
        <v>92</v>
      </c>
      <c r="B68" s="57" t="s">
        <v>93</v>
      </c>
      <c r="C68" s="526"/>
      <c r="D68" s="536"/>
      <c r="E68" s="172">
        <f>'1.1.sz.mell.'!D68</f>
        <v>0</v>
      </c>
    </row>
    <row r="69" spans="1:6" s="55" customFormat="1" ht="12" customHeight="1">
      <c r="A69" s="59" t="s">
        <v>94</v>
      </c>
      <c r="B69" s="60" t="s">
        <v>95</v>
      </c>
      <c r="C69" s="526"/>
      <c r="D69" s="536"/>
      <c r="E69" s="172">
        <f>'1.1.sz.mell.'!D69</f>
        <v>0</v>
      </c>
    </row>
    <row r="70" spans="1:6" s="55" customFormat="1" ht="12" customHeight="1" thickBot="1">
      <c r="A70" s="59" t="s">
        <v>96</v>
      </c>
      <c r="B70" s="176" t="s">
        <v>269</v>
      </c>
      <c r="C70" s="526"/>
      <c r="D70" s="536"/>
      <c r="E70" s="172">
        <f>'1.1.sz.mell.'!D70</f>
        <v>0</v>
      </c>
    </row>
    <row r="71" spans="1:6" s="55" customFormat="1" ht="12" customHeight="1" thickBot="1">
      <c r="A71" s="175" t="s">
        <v>98</v>
      </c>
      <c r="B71" s="64" t="s">
        <v>99</v>
      </c>
      <c r="C71" s="520">
        <f>SUM(C72:C75)</f>
        <v>0</v>
      </c>
      <c r="D71" s="163">
        <f>SUM(D72:D75)</f>
        <v>0</v>
      </c>
      <c r="E71" s="164">
        <f>SUM(E72:E75)</f>
        <v>0</v>
      </c>
    </row>
    <row r="72" spans="1:6" s="55" customFormat="1" ht="12" customHeight="1">
      <c r="A72" s="59" t="s">
        <v>100</v>
      </c>
      <c r="B72" s="57" t="s">
        <v>101</v>
      </c>
      <c r="C72" s="526"/>
      <c r="D72" s="536"/>
      <c r="E72" s="172">
        <f>'1.1.sz.mell.'!D72</f>
        <v>0</v>
      </c>
    </row>
    <row r="73" spans="1:6" s="55" customFormat="1" ht="12" customHeight="1">
      <c r="A73" s="59" t="s">
        <v>102</v>
      </c>
      <c r="B73" s="60" t="s">
        <v>103</v>
      </c>
      <c r="C73" s="526"/>
      <c r="D73" s="536"/>
      <c r="E73" s="172">
        <f>'1.1.sz.mell.'!D73</f>
        <v>0</v>
      </c>
    </row>
    <row r="74" spans="1:6" s="55" customFormat="1" ht="12" customHeight="1">
      <c r="A74" s="59" t="s">
        <v>104</v>
      </c>
      <c r="B74" s="60" t="s">
        <v>105</v>
      </c>
      <c r="C74" s="526"/>
      <c r="D74" s="536"/>
      <c r="E74" s="172">
        <f>'1.1.sz.mell.'!D74</f>
        <v>0</v>
      </c>
    </row>
    <row r="75" spans="1:6" s="55" customFormat="1" ht="17.25" customHeight="1" thickBot="1">
      <c r="A75" s="59" t="s">
        <v>106</v>
      </c>
      <c r="B75" s="92" t="s">
        <v>107</v>
      </c>
      <c r="C75" s="526"/>
      <c r="D75" s="536"/>
      <c r="E75" s="172">
        <f>'1.1.sz.mell.'!D75</f>
        <v>0</v>
      </c>
      <c r="F75" s="96"/>
    </row>
    <row r="76" spans="1:6" s="55" customFormat="1" ht="12" customHeight="1" thickBot="1">
      <c r="A76" s="175" t="s">
        <v>108</v>
      </c>
      <c r="B76" s="64" t="s">
        <v>109</v>
      </c>
      <c r="C76" s="520">
        <f>SUM(C77:C78)</f>
        <v>215321745</v>
      </c>
      <c r="D76" s="163">
        <f>SUM(D77:D78)</f>
        <v>196893431</v>
      </c>
      <c r="E76" s="164">
        <f>SUM(E77:E78)</f>
        <v>60432791</v>
      </c>
    </row>
    <row r="77" spans="1:6" s="55" customFormat="1" ht="12" customHeight="1">
      <c r="A77" s="59" t="s">
        <v>110</v>
      </c>
      <c r="B77" s="57" t="s">
        <v>111</v>
      </c>
      <c r="C77" s="526">
        <v>215321745</v>
      </c>
      <c r="D77" s="536">
        <v>196893431</v>
      </c>
      <c r="E77" s="172">
        <f>'1.1.sz.mell.'!D77</f>
        <v>60432791</v>
      </c>
    </row>
    <row r="78" spans="1:6" s="55" customFormat="1" ht="12" customHeight="1" thickBot="1">
      <c r="A78" s="59" t="s">
        <v>112</v>
      </c>
      <c r="B78" s="92" t="s">
        <v>113</v>
      </c>
      <c r="C78" s="526"/>
      <c r="D78" s="536"/>
      <c r="E78" s="172">
        <f>'1.1.sz.mell.'!D78</f>
        <v>0</v>
      </c>
    </row>
    <row r="79" spans="1:6" s="55" customFormat="1" ht="12" customHeight="1" thickBot="1">
      <c r="A79" s="175" t="s">
        <v>114</v>
      </c>
      <c r="B79" s="64" t="s">
        <v>870</v>
      </c>
      <c r="C79" s="520">
        <f>SUM(C80:C83)</f>
        <v>12443876</v>
      </c>
      <c r="D79" s="163">
        <f>SUM(D80:D83)</f>
        <v>2894818</v>
      </c>
      <c r="E79" s="164">
        <f>SUM(E80:E83)</f>
        <v>0</v>
      </c>
    </row>
    <row r="80" spans="1:6" s="55" customFormat="1" ht="12" customHeight="1">
      <c r="A80" s="59" t="s">
        <v>509</v>
      </c>
      <c r="B80" s="57" t="s">
        <v>116</v>
      </c>
      <c r="C80" s="526">
        <v>2443876</v>
      </c>
      <c r="D80" s="536">
        <v>2894818</v>
      </c>
      <c r="E80" s="172">
        <f>'1.1.sz.mell.'!D80</f>
        <v>0</v>
      </c>
    </row>
    <row r="81" spans="1:5" s="55" customFormat="1" ht="12" customHeight="1">
      <c r="A81" s="59" t="s">
        <v>510</v>
      </c>
      <c r="B81" s="57" t="s">
        <v>117</v>
      </c>
      <c r="C81" s="526"/>
      <c r="D81" s="536"/>
      <c r="E81" s="172">
        <f>'1.1.sz.mell.'!D81</f>
        <v>0</v>
      </c>
    </row>
    <row r="82" spans="1:5" s="55" customFormat="1" ht="12" customHeight="1">
      <c r="A82" s="59" t="s">
        <v>511</v>
      </c>
      <c r="B82" s="60" t="s">
        <v>692</v>
      </c>
      <c r="C82" s="526">
        <v>10000000</v>
      </c>
      <c r="D82" s="536"/>
      <c r="E82" s="172">
        <f>'1.1.sz.mell.'!D82</f>
        <v>0</v>
      </c>
    </row>
    <row r="83" spans="1:5" s="55" customFormat="1" ht="12" customHeight="1" thickBot="1">
      <c r="A83" s="59" t="s">
        <v>868</v>
      </c>
      <c r="B83" s="63" t="s">
        <v>867</v>
      </c>
      <c r="C83" s="526"/>
      <c r="D83" s="536"/>
      <c r="E83" s="172">
        <f>'1.1.sz.mell.'!D83</f>
        <v>0</v>
      </c>
    </row>
    <row r="84" spans="1:5" s="55" customFormat="1" ht="12" customHeight="1" thickBot="1">
      <c r="A84" s="175" t="s">
        <v>118</v>
      </c>
      <c r="B84" s="64" t="s">
        <v>119</v>
      </c>
      <c r="C84" s="520">
        <f>SUM(C85:C88)</f>
        <v>0</v>
      </c>
      <c r="D84" s="163">
        <f>SUM(D85:D88)</f>
        <v>0</v>
      </c>
      <c r="E84" s="164">
        <f>SUM(E85:E88)</f>
        <v>0</v>
      </c>
    </row>
    <row r="85" spans="1:5" s="55" customFormat="1" ht="12" customHeight="1">
      <c r="A85" s="177" t="s">
        <v>512</v>
      </c>
      <c r="B85" s="57" t="s">
        <v>693</v>
      </c>
      <c r="C85" s="526"/>
      <c r="D85" s="536"/>
      <c r="E85" s="172">
        <f>'1.1.sz.mell.'!D85</f>
        <v>0</v>
      </c>
    </row>
    <row r="86" spans="1:5" s="55" customFormat="1" ht="12" customHeight="1">
      <c r="A86" s="177" t="s">
        <v>513</v>
      </c>
      <c r="B86" s="60" t="s">
        <v>694</v>
      </c>
      <c r="C86" s="526"/>
      <c r="D86" s="536"/>
      <c r="E86" s="172">
        <f>'1.1.sz.mell.'!D86</f>
        <v>0</v>
      </c>
    </row>
    <row r="87" spans="1:5" s="55" customFormat="1" ht="12" customHeight="1">
      <c r="A87" s="177" t="s">
        <v>514</v>
      </c>
      <c r="B87" s="60" t="s">
        <v>695</v>
      </c>
      <c r="C87" s="526"/>
      <c r="D87" s="536"/>
      <c r="E87" s="172">
        <f>'1.1.sz.mell.'!D87</f>
        <v>0</v>
      </c>
    </row>
    <row r="88" spans="1:5" s="55" customFormat="1" ht="12" customHeight="1" thickBot="1">
      <c r="A88" s="177" t="s">
        <v>515</v>
      </c>
      <c r="B88" s="63" t="s">
        <v>696</v>
      </c>
      <c r="C88" s="526"/>
      <c r="D88" s="536"/>
      <c r="E88" s="172">
        <f>'1.1.sz.mell.'!D88</f>
        <v>0</v>
      </c>
    </row>
    <row r="89" spans="1:5" s="55" customFormat="1" ht="12" customHeight="1" thickBot="1">
      <c r="A89" s="175" t="s">
        <v>122</v>
      </c>
      <c r="B89" s="64" t="s">
        <v>123</v>
      </c>
      <c r="C89" s="531"/>
      <c r="D89" s="178"/>
      <c r="E89" s="179"/>
    </row>
    <row r="90" spans="1:5" s="55" customFormat="1" ht="12" customHeight="1" thickBot="1">
      <c r="A90" s="175" t="s">
        <v>124</v>
      </c>
      <c r="B90" s="180" t="s">
        <v>125</v>
      </c>
      <c r="C90" s="523">
        <f>+C67+C71+C76+C79+C84+C89</f>
        <v>227765621</v>
      </c>
      <c r="D90" s="169">
        <f>+D67+D71+D76+D79+D84+D89</f>
        <v>199788249</v>
      </c>
      <c r="E90" s="170">
        <f>+E67+E71+E76+E79+E84+E89</f>
        <v>60432791</v>
      </c>
    </row>
    <row r="91" spans="1:5" s="55" customFormat="1" ht="12" customHeight="1" thickBot="1">
      <c r="A91" s="181" t="s">
        <v>126</v>
      </c>
      <c r="B91" s="182" t="s">
        <v>127</v>
      </c>
      <c r="C91" s="523">
        <f>+C66+C90</f>
        <v>331468093</v>
      </c>
      <c r="D91" s="169">
        <f>+D66+D90</f>
        <v>347776531</v>
      </c>
      <c r="E91" s="170">
        <f>+E66+E90</f>
        <v>147602728</v>
      </c>
    </row>
    <row r="92" spans="1:5" s="55" customFormat="1" ht="12" customHeight="1">
      <c r="A92" s="183"/>
      <c r="B92" s="184"/>
      <c r="C92" s="185"/>
      <c r="D92" s="186"/>
      <c r="E92" s="320"/>
    </row>
    <row r="93" spans="1:5" s="55" customFormat="1" ht="12" customHeight="1">
      <c r="A93" s="563" t="s">
        <v>128</v>
      </c>
      <c r="B93" s="563"/>
      <c r="C93" s="563"/>
      <c r="D93" s="563"/>
      <c r="E93" s="563"/>
    </row>
    <row r="94" spans="1:5" s="55" customFormat="1" ht="12" customHeight="1" thickBot="1">
      <c r="A94" s="564" t="s">
        <v>129</v>
      </c>
      <c r="B94" s="564"/>
      <c r="C94" s="248"/>
    </row>
    <row r="95" spans="1:5" s="55" customFormat="1" ht="24" customHeight="1" thickBot="1">
      <c r="A95" s="46" t="s">
        <v>270</v>
      </c>
      <c r="B95" s="47" t="s">
        <v>130</v>
      </c>
      <c r="C95" s="515" t="s">
        <v>884</v>
      </c>
      <c r="D95" s="47" t="s">
        <v>885</v>
      </c>
      <c r="E95" s="161" t="s">
        <v>886</v>
      </c>
    </row>
    <row r="96" spans="1:5" s="55" customFormat="1" ht="12" customHeight="1" thickBot="1">
      <c r="A96" s="33">
        <v>1</v>
      </c>
      <c r="B96" s="79">
        <v>2</v>
      </c>
      <c r="C96" s="516">
        <v>4</v>
      </c>
      <c r="D96" s="79">
        <v>5</v>
      </c>
      <c r="E96" s="162">
        <v>5</v>
      </c>
    </row>
    <row r="97" spans="1:7" s="55" customFormat="1" ht="15" customHeight="1" thickBot="1">
      <c r="A97" s="81" t="s">
        <v>7</v>
      </c>
      <c r="B97" s="82" t="s">
        <v>131</v>
      </c>
      <c r="C97" s="540">
        <f>+C98+C99+C100+C101+C102</f>
        <v>74793385</v>
      </c>
      <c r="D97" s="546">
        <f>+D98+D99+D100+D101+D102</f>
        <v>126889058</v>
      </c>
      <c r="E97" s="187">
        <f>+E98+E99+E100+E101+E102</f>
        <v>98263818</v>
      </c>
    </row>
    <row r="98" spans="1:7" s="55" customFormat="1" ht="12.75">
      <c r="A98" s="84" t="s">
        <v>9</v>
      </c>
      <c r="B98" s="85" t="s">
        <v>132</v>
      </c>
      <c r="C98" s="541">
        <v>14882833</v>
      </c>
      <c r="D98" s="547">
        <v>16223004</v>
      </c>
      <c r="E98" s="188">
        <f>'1.1.sz.mell.'!D99</f>
        <v>20974952</v>
      </c>
    </row>
    <row r="99" spans="1:7">
      <c r="A99" s="59" t="s">
        <v>11</v>
      </c>
      <c r="B99" s="12" t="s">
        <v>133</v>
      </c>
      <c r="C99" s="519">
        <v>2666963</v>
      </c>
      <c r="D99" s="167">
        <v>2721317</v>
      </c>
      <c r="E99" s="37">
        <f>'1.1.sz.mell.'!D100</f>
        <v>3648014</v>
      </c>
      <c r="G99" s="55"/>
    </row>
    <row r="100" spans="1:7">
      <c r="A100" s="59" t="s">
        <v>13</v>
      </c>
      <c r="B100" s="12" t="s">
        <v>134</v>
      </c>
      <c r="C100" s="525">
        <v>11099427</v>
      </c>
      <c r="D100" s="168">
        <v>53939913</v>
      </c>
      <c r="E100" s="93">
        <f>'1.1.sz.mell.'!D101</f>
        <v>19266660</v>
      </c>
      <c r="G100" s="55"/>
    </row>
    <row r="101" spans="1:7" s="52" customFormat="1" ht="12" customHeight="1">
      <c r="A101" s="59" t="s">
        <v>15</v>
      </c>
      <c r="B101" s="87" t="s">
        <v>135</v>
      </c>
      <c r="C101" s="525">
        <v>4417965</v>
      </c>
      <c r="D101" s="168">
        <v>5938500</v>
      </c>
      <c r="E101" s="93">
        <f>'1.1.sz.mell.'!D102</f>
        <v>7134506</v>
      </c>
      <c r="G101" s="55"/>
    </row>
    <row r="102" spans="1:7" ht="12" customHeight="1" thickBot="1">
      <c r="A102" s="59" t="s">
        <v>136</v>
      </c>
      <c r="B102" s="88" t="s">
        <v>137</v>
      </c>
      <c r="C102" s="542">
        <v>41726197</v>
      </c>
      <c r="D102" s="168">
        <v>48066324</v>
      </c>
      <c r="E102" s="93">
        <f>'1.1.sz.mell.'!D103</f>
        <v>47239686</v>
      </c>
      <c r="G102" s="55"/>
    </row>
    <row r="103" spans="1:7" ht="12" customHeight="1" thickBot="1">
      <c r="A103" s="53" t="s">
        <v>20</v>
      </c>
      <c r="B103" s="16" t="s">
        <v>697</v>
      </c>
      <c r="C103" s="520">
        <f>SUM(C104:C106)</f>
        <v>0</v>
      </c>
      <c r="D103" s="163">
        <f>SUM(D104:D106)</f>
        <v>0</v>
      </c>
      <c r="E103" s="164">
        <f>SUM(E104:E106)</f>
        <v>2376352</v>
      </c>
      <c r="G103" s="55"/>
    </row>
    <row r="104" spans="1:7" ht="12" customHeight="1">
      <c r="A104" s="56" t="s">
        <v>427</v>
      </c>
      <c r="B104" s="14" t="s">
        <v>143</v>
      </c>
      <c r="C104" s="518"/>
      <c r="D104" s="165"/>
      <c r="E104" s="166">
        <f>'1.1.sz.mell.'!D105</f>
        <v>2376352</v>
      </c>
      <c r="G104" s="55"/>
    </row>
    <row r="105" spans="1:7" ht="12" customHeight="1">
      <c r="A105" s="56" t="s">
        <v>428</v>
      </c>
      <c r="B105" s="305" t="s">
        <v>519</v>
      </c>
      <c r="C105" s="543"/>
      <c r="D105" s="548"/>
      <c r="E105" s="166">
        <f>'1.1.sz.mell.'!D106</f>
        <v>0</v>
      </c>
      <c r="G105" s="55"/>
    </row>
    <row r="106" spans="1:7" ht="12" customHeight="1" thickBot="1">
      <c r="A106" s="56" t="s">
        <v>429</v>
      </c>
      <c r="B106" s="91" t="s">
        <v>518</v>
      </c>
      <c r="C106" s="525"/>
      <c r="D106" s="168"/>
      <c r="E106" s="166">
        <f>'1.1.sz.mell.'!D107</f>
        <v>0</v>
      </c>
      <c r="G106" s="55"/>
    </row>
    <row r="107" spans="1:7" ht="12" customHeight="1" thickBot="1">
      <c r="A107" s="53" t="s">
        <v>32</v>
      </c>
      <c r="B107" s="90" t="s">
        <v>700</v>
      </c>
      <c r="C107" s="520">
        <f>+C108+C110+C112</f>
        <v>57332945</v>
      </c>
      <c r="D107" s="163">
        <f>+D108+D110+D112</f>
        <v>138746369</v>
      </c>
      <c r="E107" s="164">
        <f>+E108+E110+E112</f>
        <v>44056576</v>
      </c>
      <c r="G107" s="55"/>
    </row>
    <row r="108" spans="1:7" ht="12" customHeight="1">
      <c r="A108" s="56" t="s">
        <v>687</v>
      </c>
      <c r="B108" s="12" t="s">
        <v>138</v>
      </c>
      <c r="C108" s="518">
        <v>38318618</v>
      </c>
      <c r="D108" s="165">
        <v>121398059</v>
      </c>
      <c r="E108" s="166">
        <f>'1.1.sz.mell.'!D109</f>
        <v>20924403</v>
      </c>
      <c r="G108" s="55"/>
    </row>
    <row r="109" spans="1:7" ht="12" customHeight="1">
      <c r="A109" s="56" t="s">
        <v>688</v>
      </c>
      <c r="B109" s="91" t="s">
        <v>139</v>
      </c>
      <c r="C109" s="518"/>
      <c r="D109" s="165"/>
      <c r="E109" s="166">
        <f>'1.1.sz.mell.'!D110</f>
        <v>0</v>
      </c>
      <c r="G109" s="55"/>
    </row>
    <row r="110" spans="1:7" ht="12" customHeight="1">
      <c r="A110" s="56" t="s">
        <v>689</v>
      </c>
      <c r="B110" s="91" t="s">
        <v>140</v>
      </c>
      <c r="C110" s="519">
        <v>19014327</v>
      </c>
      <c r="D110" s="167">
        <v>17348310</v>
      </c>
      <c r="E110" s="166">
        <f>'1.1.sz.mell.'!D111</f>
        <v>19757173</v>
      </c>
      <c r="G110" s="55"/>
    </row>
    <row r="111" spans="1:7" ht="12" customHeight="1">
      <c r="A111" s="56" t="s">
        <v>698</v>
      </c>
      <c r="B111" s="91" t="s">
        <v>141</v>
      </c>
      <c r="C111" s="519"/>
      <c r="D111" s="167"/>
      <c r="E111" s="166">
        <f>'1.1.sz.mell.'!D112</f>
        <v>0</v>
      </c>
      <c r="G111" s="55"/>
    </row>
    <row r="112" spans="1:7" ht="12" customHeight="1" thickBot="1">
      <c r="A112" s="56" t="s">
        <v>699</v>
      </c>
      <c r="B112" s="92" t="s">
        <v>142</v>
      </c>
      <c r="C112" s="519"/>
      <c r="D112" s="167"/>
      <c r="E112" s="166">
        <f>'1.1.sz.mell.'!D113</f>
        <v>3375000</v>
      </c>
      <c r="G112" s="55"/>
    </row>
    <row r="113" spans="1:7" ht="12" customHeight="1" thickBot="1">
      <c r="A113" s="53" t="s">
        <v>144</v>
      </c>
      <c r="B113" s="16" t="s">
        <v>145</v>
      </c>
      <c r="C113" s="520">
        <f>+C97+C107+C103</f>
        <v>132126330</v>
      </c>
      <c r="D113" s="163">
        <f>+D97+D107+D103</f>
        <v>265635427</v>
      </c>
      <c r="E113" s="164">
        <f>+E97+E107+E103</f>
        <v>144696746</v>
      </c>
      <c r="G113" s="55"/>
    </row>
    <row r="114" spans="1:7" ht="12" customHeight="1" thickBot="1">
      <c r="A114" s="53" t="s">
        <v>46</v>
      </c>
      <c r="B114" s="16" t="s">
        <v>146</v>
      </c>
      <c r="C114" s="520">
        <f>+C115+C116+C117</f>
        <v>0</v>
      </c>
      <c r="D114" s="163">
        <f>+D115+D116+D117</f>
        <v>0</v>
      </c>
      <c r="E114" s="164">
        <f>+E115+E116+E117</f>
        <v>0</v>
      </c>
      <c r="G114" s="55"/>
    </row>
    <row r="115" spans="1:7" ht="12" customHeight="1">
      <c r="A115" s="56" t="s">
        <v>48</v>
      </c>
      <c r="B115" s="14" t="s">
        <v>147</v>
      </c>
      <c r="C115" s="519"/>
      <c r="D115" s="167"/>
      <c r="E115" s="37">
        <f>'1.1.sz.mell.'!D116</f>
        <v>0</v>
      </c>
      <c r="G115" s="55"/>
    </row>
    <row r="116" spans="1:7" ht="12" customHeight="1">
      <c r="A116" s="56" t="s">
        <v>50</v>
      </c>
      <c r="B116" s="14" t="s">
        <v>148</v>
      </c>
      <c r="C116" s="519"/>
      <c r="D116" s="167"/>
      <c r="E116" s="37"/>
      <c r="G116" s="55"/>
    </row>
    <row r="117" spans="1:7" ht="12" customHeight="1" thickBot="1">
      <c r="A117" s="89" t="s">
        <v>52</v>
      </c>
      <c r="B117" s="14" t="s">
        <v>149</v>
      </c>
      <c r="C117" s="519"/>
      <c r="D117" s="167"/>
      <c r="E117" s="37"/>
      <c r="G117" s="55"/>
    </row>
    <row r="118" spans="1:7" ht="12" customHeight="1" thickBot="1">
      <c r="A118" s="53" t="s">
        <v>68</v>
      </c>
      <c r="B118" s="16" t="s">
        <v>150</v>
      </c>
      <c r="C118" s="517">
        <f>SUM(C119:C122)</f>
        <v>0</v>
      </c>
      <c r="D118" s="163">
        <f>SUM(D119:D122)</f>
        <v>0</v>
      </c>
      <c r="E118" s="34">
        <f>SUM(E119:E122)</f>
        <v>0</v>
      </c>
      <c r="G118" s="55"/>
    </row>
    <row r="119" spans="1:7" ht="12" customHeight="1">
      <c r="A119" s="56" t="s">
        <v>436</v>
      </c>
      <c r="B119" s="14" t="s">
        <v>701</v>
      </c>
      <c r="C119" s="519"/>
      <c r="D119" s="167"/>
      <c r="E119" s="37"/>
      <c r="G119" s="55"/>
    </row>
    <row r="120" spans="1:7" ht="12" customHeight="1">
      <c r="A120" s="56" t="s">
        <v>437</v>
      </c>
      <c r="B120" s="14" t="s">
        <v>702</v>
      </c>
      <c r="C120" s="519"/>
      <c r="D120" s="167"/>
      <c r="E120" s="37"/>
      <c r="G120" s="55"/>
    </row>
    <row r="121" spans="1:7" ht="12" customHeight="1">
      <c r="A121" s="56" t="s">
        <v>438</v>
      </c>
      <c r="B121" s="14" t="s">
        <v>703</v>
      </c>
      <c r="C121" s="519"/>
      <c r="D121" s="167"/>
      <c r="E121" s="37"/>
      <c r="G121" s="55"/>
    </row>
    <row r="122" spans="1:7" ht="12" customHeight="1" thickBot="1">
      <c r="A122" s="56" t="s">
        <v>439</v>
      </c>
      <c r="B122" s="14" t="s">
        <v>705</v>
      </c>
      <c r="C122" s="519"/>
      <c r="D122" s="167"/>
      <c r="E122" s="37"/>
      <c r="G122" s="55"/>
    </row>
    <row r="123" spans="1:7" ht="12" customHeight="1" thickBot="1">
      <c r="A123" s="53" t="s">
        <v>151</v>
      </c>
      <c r="B123" s="16" t="s">
        <v>266</v>
      </c>
      <c r="C123" s="523">
        <f>+C124+C125+C127+C128</f>
        <v>2448332</v>
      </c>
      <c r="D123" s="169">
        <f>+D124+D125+D127+D128</f>
        <v>2443876</v>
      </c>
      <c r="E123" s="170">
        <f>+E124+E125+E127+E128</f>
        <v>2905982</v>
      </c>
      <c r="G123" s="55"/>
    </row>
    <row r="124" spans="1:7" ht="12" customHeight="1">
      <c r="A124" s="56" t="s">
        <v>490</v>
      </c>
      <c r="B124" s="14" t="s">
        <v>153</v>
      </c>
      <c r="C124" s="519"/>
      <c r="D124" s="167"/>
      <c r="E124" s="37"/>
      <c r="G124" s="55"/>
    </row>
    <row r="125" spans="1:7" ht="12" customHeight="1">
      <c r="A125" s="56" t="s">
        <v>491</v>
      </c>
      <c r="B125" s="14" t="s">
        <v>154</v>
      </c>
      <c r="C125" s="519">
        <v>2448332</v>
      </c>
      <c r="D125" s="167">
        <v>2443876</v>
      </c>
      <c r="E125" s="37">
        <f>'1.1.sz.mell.'!D126</f>
        <v>2905982</v>
      </c>
      <c r="G125" s="55"/>
    </row>
    <row r="126" spans="1:7" ht="12" customHeight="1">
      <c r="A126" s="56" t="s">
        <v>492</v>
      </c>
      <c r="B126" s="14" t="s">
        <v>708</v>
      </c>
      <c r="C126" s="519"/>
      <c r="D126" s="167"/>
      <c r="E126" s="37"/>
      <c r="G126" s="55"/>
    </row>
    <row r="127" spans="1:7" ht="12" customHeight="1">
      <c r="A127" s="56" t="s">
        <v>493</v>
      </c>
      <c r="B127" s="14" t="s">
        <v>235</v>
      </c>
      <c r="C127" s="519"/>
      <c r="D127" s="167"/>
      <c r="E127" s="37"/>
      <c r="G127" s="55"/>
    </row>
    <row r="128" spans="1:7" ht="12" customHeight="1" thickBot="1">
      <c r="A128" s="56" t="s">
        <v>494</v>
      </c>
      <c r="B128" s="40" t="s">
        <v>723</v>
      </c>
      <c r="C128" s="519"/>
      <c r="D128" s="167"/>
      <c r="E128" s="37"/>
      <c r="G128" s="55"/>
    </row>
    <row r="129" spans="1:7" ht="12" customHeight="1" thickBot="1">
      <c r="A129" s="53" t="s">
        <v>86</v>
      </c>
      <c r="B129" s="16" t="s">
        <v>810</v>
      </c>
      <c r="C129" s="544">
        <f>+C130+C131+C133+C134</f>
        <v>0</v>
      </c>
      <c r="D129" s="549">
        <f>+D130+D131+D133+D134</f>
        <v>0</v>
      </c>
      <c r="E129" s="189">
        <f>+E130+E131+E133+E134</f>
        <v>0</v>
      </c>
      <c r="G129" s="55"/>
    </row>
    <row r="130" spans="1:7" ht="12" customHeight="1">
      <c r="A130" s="56" t="s">
        <v>502</v>
      </c>
      <c r="B130" s="14" t="s">
        <v>709</v>
      </c>
      <c r="C130" s="519"/>
      <c r="D130" s="167"/>
      <c r="E130" s="37">
        <f>'1.1.sz.mell.'!D134</f>
        <v>0</v>
      </c>
      <c r="G130" s="55"/>
    </row>
    <row r="131" spans="1:7" ht="12" customHeight="1">
      <c r="A131" s="56" t="s">
        <v>503</v>
      </c>
      <c r="B131" s="14" t="s">
        <v>710</v>
      </c>
      <c r="C131" s="519"/>
      <c r="D131" s="167"/>
      <c r="E131" s="37">
        <f>'1.1.sz.mell.'!D135</f>
        <v>0</v>
      </c>
      <c r="G131" s="55"/>
    </row>
    <row r="132" spans="1:7" ht="12" customHeight="1">
      <c r="A132" s="56" t="s">
        <v>504</v>
      </c>
      <c r="B132" s="14" t="s">
        <v>711</v>
      </c>
      <c r="C132" s="519"/>
      <c r="D132" s="167"/>
      <c r="E132" s="37"/>
      <c r="G132" s="55"/>
    </row>
    <row r="133" spans="1:7" ht="12" customHeight="1">
      <c r="A133" s="56" t="s">
        <v>505</v>
      </c>
      <c r="B133" s="14" t="s">
        <v>712</v>
      </c>
      <c r="C133" s="519"/>
      <c r="D133" s="167"/>
      <c r="E133" s="37">
        <f>'1.1.sz.mell.'!D136</f>
        <v>0</v>
      </c>
      <c r="G133" s="55"/>
    </row>
    <row r="134" spans="1:7" ht="12" customHeight="1" thickBot="1">
      <c r="A134" s="56" t="s">
        <v>506</v>
      </c>
      <c r="B134" s="40" t="s">
        <v>713</v>
      </c>
      <c r="C134" s="519"/>
      <c r="D134" s="167"/>
      <c r="E134" s="37">
        <f>'1.1.sz.mell.'!D137</f>
        <v>0</v>
      </c>
      <c r="G134" s="55"/>
    </row>
    <row r="135" spans="1:7" ht="12" customHeight="1" thickBot="1">
      <c r="A135" s="53" t="s">
        <v>88</v>
      </c>
      <c r="B135" s="16" t="s">
        <v>156</v>
      </c>
      <c r="C135" s="545">
        <f>+C114+C118+C123+C129</f>
        <v>2448332</v>
      </c>
      <c r="D135" s="190">
        <f>+D114+D118+D123+D129</f>
        <v>2443876</v>
      </c>
      <c r="E135" s="191">
        <f>+E114+E118+E123+E129</f>
        <v>2905982</v>
      </c>
      <c r="G135" s="55"/>
    </row>
    <row r="136" spans="1:7" ht="12" customHeight="1" thickBot="1">
      <c r="A136" s="98" t="s">
        <v>157</v>
      </c>
      <c r="B136" s="99" t="s">
        <v>158</v>
      </c>
      <c r="C136" s="545">
        <f>+C113+C135</f>
        <v>134574662</v>
      </c>
      <c r="D136" s="190">
        <f>+D113+D135</f>
        <v>268079303</v>
      </c>
      <c r="E136" s="191">
        <f>+E113+E135</f>
        <v>147602728</v>
      </c>
      <c r="G136" s="55"/>
    </row>
    <row r="137" spans="1:7" ht="12" customHeight="1"/>
    <row r="138" spans="1:7" ht="12" customHeight="1"/>
    <row r="139" spans="1:7" ht="12" customHeight="1"/>
    <row r="140" spans="1:7" ht="12" customHeight="1"/>
    <row r="141" spans="1:7" ht="12" customHeight="1"/>
    <row r="142" spans="1:7" ht="15" customHeight="1">
      <c r="C142" s="97"/>
      <c r="D142" s="97"/>
      <c r="E142" s="97"/>
    </row>
    <row r="143" spans="1:7" s="55" customFormat="1" ht="12.95" customHeight="1"/>
    <row r="147" ht="16.5" customHeight="1"/>
  </sheetData>
  <mergeCells count="4">
    <mergeCell ref="A2:B2"/>
    <mergeCell ref="A94:B94"/>
    <mergeCell ref="A1:E1"/>
    <mergeCell ref="A93:E93"/>
  </mergeCells>
  <phoneticPr fontId="31" type="noConversion"/>
  <printOptions horizontalCentered="1"/>
  <pageMargins left="0.27559055118110237" right="0.27559055118110237" top="0.55118110236220474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CE,Félkövér"&amp;12KÖZSÉGI ÖNKORMÁNYZAT VÁRALJA 2020. ÉVI KÖLTSÉGVETÉSÉNEK MÉRLEGE&amp;R&amp;"Times New Roman CE,Félkövér dőlt"6. melléklet</oddHeader>
  </headerFooter>
  <rowBreaks count="2" manualBreakCount="2">
    <brk id="79" max="4" man="1"/>
    <brk id="9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11</vt:i4>
      </vt:variant>
    </vt:vector>
  </HeadingPairs>
  <TitlesOfParts>
    <vt:vector size="29" baseType="lpstr">
      <vt:lpstr>1.1.sz.mell.</vt:lpstr>
      <vt:lpstr>1.2.sz.mell.</vt:lpstr>
      <vt:lpstr>1.3.sz.mell.</vt:lpstr>
      <vt:lpstr>1.4.sz.mell.</vt:lpstr>
      <vt:lpstr>2.sz.mell  </vt:lpstr>
      <vt:lpstr>3.sz.mell.</vt:lpstr>
      <vt:lpstr>4.m</vt:lpstr>
      <vt:lpstr>5.m</vt:lpstr>
      <vt:lpstr>6. sz. mell</vt:lpstr>
      <vt:lpstr>7. sz. mell. </vt:lpstr>
      <vt:lpstr>8. sz. mell</vt:lpstr>
      <vt:lpstr>9. sz. mell</vt:lpstr>
      <vt:lpstr>10.m.</vt:lpstr>
      <vt:lpstr>11.m</vt:lpstr>
      <vt:lpstr>12.m.</vt:lpstr>
      <vt:lpstr>13.m</vt:lpstr>
      <vt:lpstr>14.m</vt:lpstr>
      <vt:lpstr>Munka1</vt:lpstr>
      <vt:lpstr>'3.sz.mell.'!Nyomtatási_cím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'11.m'!Nyomtatási_terület</vt:lpstr>
      <vt:lpstr>'13.m'!Nyomtatási_terület</vt:lpstr>
      <vt:lpstr>'2.sz.mell  '!Nyomtatási_terület</vt:lpstr>
      <vt:lpstr>'3.sz.mell.'!Nyomtatási_terület</vt:lpstr>
      <vt:lpstr>'6. sz. mell'!Nyomtatási_terület</vt:lpstr>
      <vt:lpstr>'8.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csilla</cp:lastModifiedBy>
  <cp:lastPrinted>2020-03-04T09:14:12Z</cp:lastPrinted>
  <dcterms:created xsi:type="dcterms:W3CDTF">2014-02-07T17:22:54Z</dcterms:created>
  <dcterms:modified xsi:type="dcterms:W3CDTF">2020-03-04T10:01:30Z</dcterms:modified>
</cp:coreProperties>
</file>