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Jegyzo\jegyző dokumentumai\KÓDEX1\jogszab-helyi\kihirdetettek\2016\"/>
    </mc:Choice>
  </mc:AlternateContent>
  <bookViews>
    <workbookView xWindow="0" yWindow="0" windowWidth="19200" windowHeight="10695" tabRatio="878" firstSheet="2" activeTab="3"/>
  </bookViews>
  <sheets>
    <sheet name="ÖK feladat" sheetId="102" state="hidden" r:id="rId1"/>
    <sheet name="ÖSSZEFÜGGÉSEK" sheetId="75" state="hidden" r:id="rId2"/>
    <sheet name="1. melléklet" sheetId="107" r:id="rId3"/>
    <sheet name="1.1.sz.mell." sheetId="1" r:id="rId4"/>
    <sheet name="1.2.sz.mell. _köt" sheetId="91" r:id="rId5"/>
    <sheet name="1.3.sz.mell._önk" sheetId="92" r:id="rId6"/>
    <sheet name="1.4.sz.mell._állig" sheetId="93" r:id="rId7"/>
    <sheet name="2.1.sz.mell  " sheetId="73" r:id="rId8"/>
    <sheet name="2.2.sz.mell  " sheetId="61" r:id="rId9"/>
    <sheet name="ELLENŐRZÉS-1.sz.2.a.sz.2.b.sz." sheetId="76" state="hidden" r:id="rId10"/>
    <sheet name="3.sz.mell.  " sheetId="62" r:id="rId11"/>
    <sheet name="4.sz.mell." sheetId="77" r:id="rId12"/>
    <sheet name="5.sz.mell." sheetId="63" r:id="rId13"/>
    <sheet name="6.sz.mell." sheetId="64" r:id="rId14"/>
    <sheet name="7. sz. mell." sheetId="108" r:id="rId15"/>
    <sheet name="8. sz. mell" sheetId="3" r:id="rId16"/>
    <sheet name="9.1. sz. mell" sheetId="79" state="hidden" r:id="rId17"/>
    <sheet name="9.2. sz. mell" sheetId="80" state="hidden" r:id="rId18"/>
    <sheet name="9.3. sz. mell" sheetId="90" state="hidden" r:id="rId19"/>
    <sheet name="9.4. sz. mell" sheetId="81" state="hidden" r:id="rId20"/>
    <sheet name="9.5. sz. mell" sheetId="82" state="hidden" r:id="rId21"/>
    <sheet name="9. sz. mell." sheetId="103" r:id="rId22"/>
    <sheet name="10. sz. mell." sheetId="84" r:id="rId23"/>
    <sheet name="13.sz.mell" sheetId="89" state="hidden" r:id="rId24"/>
    <sheet name="2. sz tájékoztató t" sheetId="66" state="hidden" r:id="rId25"/>
    <sheet name="1a sz tájékoztató t." sheetId="106" state="hidden" r:id="rId26"/>
    <sheet name="1b. sz tájékoztató t." sheetId="105" state="hidden" r:id="rId27"/>
    <sheet name="1.sz tájékoztató t." sheetId="24" state="hidden" r:id="rId28"/>
    <sheet name="2.sz tájékoztató t." sheetId="104" state="hidden" r:id="rId29"/>
    <sheet name="3. sz tájékoztató t." sheetId="88" state="hidden" r:id="rId30"/>
    <sheet name="3.sz tájékoztató t." sheetId="70" state="hidden" r:id="rId31"/>
    <sheet name="4.sz tájékoztató t." sheetId="109" state="hidden" r:id="rId32"/>
    <sheet name="5.sz tájékoztató t." sheetId="2" state="hidden" r:id="rId33"/>
  </sheets>
  <definedNames>
    <definedName name="_xlnm.Print_Titles" localSheetId="22">'10. sz. mell.'!$1:$6</definedName>
    <definedName name="_xlnm.Print_Titles" localSheetId="25">'1a sz tájékoztató t.'!$1:$5</definedName>
    <definedName name="_xlnm.Print_Titles" localSheetId="26">'1b. sz tájékoztató t.'!$1:$5</definedName>
    <definedName name="_xlnm.Print_Titles" localSheetId="15">'8. sz. mell'!$1:$6</definedName>
    <definedName name="_xlnm.Print_Titles" localSheetId="16">'9.1. sz. mell'!$1:$6</definedName>
    <definedName name="_xlnm.Print_Titles" localSheetId="17">'9.2. sz. mell'!$1:$6</definedName>
    <definedName name="_xlnm.Print_Titles" localSheetId="18">'9.3. sz. mell'!$1:$6</definedName>
    <definedName name="_xlnm.Print_Titles" localSheetId="19">'9.4. sz. mell'!$1:$6</definedName>
    <definedName name="_xlnm.Print_Titles" localSheetId="20">'9.5. sz. mell'!$1:$6</definedName>
    <definedName name="_xlnm.Print_Area" localSheetId="2">'1. melléklet'!$A$1:$D$37</definedName>
    <definedName name="_xlnm.Print_Area" localSheetId="3">'1.1.sz.mell.'!$A$1:$D$144</definedName>
    <definedName name="_xlnm.Print_Area" localSheetId="4">'1.2.sz.mell. _köt'!$A$1:$D$129</definedName>
    <definedName name="_xlnm.Print_Area" localSheetId="5">'1.3.sz.mell._önk'!$A$1:$D$127</definedName>
    <definedName name="_xlnm.Print_Area" localSheetId="6">'1.4.sz.mell._állig'!$A$1:$D$127</definedName>
    <definedName name="_xlnm.Print_Area" localSheetId="27">'1.sz tájékoztató t.'!$A$1:$O$28</definedName>
    <definedName name="_xlnm.Print_Area" localSheetId="25">'1a sz tájékoztató t.'!$A$1:$Q$109</definedName>
    <definedName name="_xlnm.Print_Area" localSheetId="26">'1b. sz tájékoztató t.'!$A$1:$Q$150</definedName>
    <definedName name="_xlnm.Print_Area" localSheetId="8">'2.2.sz.mell  '!$A$1:$H$36</definedName>
    <definedName name="_xlnm.Print_Area" localSheetId="28">'2.sz tájékoztató t.'!$A$1:$F$46</definedName>
    <definedName name="_xlnm.Print_Area" localSheetId="29">'3. sz tájékoztató t.'!$A$1:$D$37</definedName>
    <definedName name="_xlnm.Print_Area" localSheetId="12">'5.sz.mell.'!$A$1:$H$30</definedName>
    <definedName name="_xlnm.Print_Area" localSheetId="13">'6.sz.mell.'!$A$1:$H$29</definedName>
    <definedName name="_xlnm.Print_Area" localSheetId="14">'7. sz. mell.'!$A$1:$B$24</definedName>
    <definedName name="_xlnm.Print_Area" localSheetId="15">'8. sz. mell'!$A$1:$E$103</definedName>
    <definedName name="_xlnm.Print_Area" localSheetId="21">'9. sz. mell.'!$A$1:$E$49</definedName>
  </definedNames>
  <calcPr calcId="152511"/>
</workbook>
</file>

<file path=xl/calcChain.xml><?xml version="1.0" encoding="utf-8"?>
<calcChain xmlns="http://schemas.openxmlformats.org/spreadsheetml/2006/main">
  <c r="C36" i="61" l="1"/>
  <c r="D12" i="73"/>
  <c r="D15" i="61"/>
  <c r="D9" i="73"/>
  <c r="D43" i="1"/>
  <c r="D45" i="1"/>
  <c r="D24" i="1"/>
  <c r="D21" i="91"/>
  <c r="D24" i="91"/>
  <c r="D45" i="91"/>
  <c r="H30" i="63"/>
  <c r="H29" i="63"/>
  <c r="H28" i="63"/>
  <c r="H27" i="63"/>
  <c r="H26" i="63"/>
  <c r="H27" i="64"/>
  <c r="H23" i="64"/>
  <c r="H12" i="64"/>
  <c r="E66" i="3"/>
  <c r="E80" i="3"/>
  <c r="E92" i="3"/>
  <c r="E65" i="3"/>
  <c r="E46" i="3"/>
  <c r="E48" i="3"/>
  <c r="E25" i="3"/>
  <c r="E27" i="3"/>
  <c r="E39" i="3"/>
  <c r="E8" i="103"/>
  <c r="E39" i="103" l="1"/>
  <c r="E38" i="103"/>
  <c r="E37" i="103"/>
  <c r="E25" i="103"/>
  <c r="E10" i="103"/>
  <c r="E38" i="84"/>
  <c r="E37" i="84"/>
  <c r="E36" i="84"/>
  <c r="E25" i="84"/>
  <c r="E10" i="84"/>
  <c r="D20" i="73" l="1"/>
  <c r="D19" i="73" s="1"/>
  <c r="G11" i="73"/>
  <c r="D10" i="61"/>
  <c r="D18" i="61" s="1"/>
  <c r="D31" i="61"/>
  <c r="D19" i="61"/>
  <c r="G27" i="73"/>
  <c r="G26" i="73"/>
  <c r="G7" i="61"/>
  <c r="D7" i="61"/>
  <c r="G10" i="73"/>
  <c r="G9" i="73"/>
  <c r="D8" i="73"/>
  <c r="D6" i="73"/>
  <c r="F6" i="73"/>
  <c r="F7" i="73"/>
  <c r="F18" i="73" s="1"/>
  <c r="F28" i="73" s="1"/>
  <c r="F8" i="73"/>
  <c r="F9" i="73"/>
  <c r="F10" i="73"/>
  <c r="F11" i="73"/>
  <c r="F27" i="73"/>
  <c r="C128" i="91"/>
  <c r="D76" i="1"/>
  <c r="G8" i="73" s="1"/>
  <c r="D104" i="1"/>
  <c r="D105" i="1"/>
  <c r="D112" i="1"/>
  <c r="D100" i="1"/>
  <c r="D90" i="1"/>
  <c r="D89" i="1"/>
  <c r="G6" i="61" s="1"/>
  <c r="D78" i="1"/>
  <c r="D87" i="1"/>
  <c r="D86" i="1"/>
  <c r="D84" i="1"/>
  <c r="C83" i="1"/>
  <c r="D83" i="1"/>
  <c r="D82" i="1"/>
  <c r="D81" i="1"/>
  <c r="D77" i="1"/>
  <c r="D54" i="1"/>
  <c r="D53" i="1" s="1"/>
  <c r="D52" i="1" s="1"/>
  <c r="D44" i="1"/>
  <c r="D48" i="1"/>
  <c r="D46" i="1" s="1"/>
  <c r="D32" i="1"/>
  <c r="D28" i="1"/>
  <c r="D20" i="1"/>
  <c r="D17" i="1"/>
  <c r="D15" i="1"/>
  <c r="D14" i="1"/>
  <c r="D7" i="91"/>
  <c r="D7" i="1" s="1"/>
  <c r="D76" i="91"/>
  <c r="D78" i="91"/>
  <c r="D104" i="91"/>
  <c r="D105" i="91"/>
  <c r="D112" i="91"/>
  <c r="D101" i="91"/>
  <c r="D101" i="1" s="1"/>
  <c r="D99" i="1" s="1"/>
  <c r="D100" i="91"/>
  <c r="D90" i="91"/>
  <c r="D89" i="91"/>
  <c r="D88" i="91" s="1"/>
  <c r="D86" i="91"/>
  <c r="D84" i="91"/>
  <c r="D82" i="91"/>
  <c r="D81" i="91"/>
  <c r="D77" i="91"/>
  <c r="D87" i="91"/>
  <c r="D75" i="91"/>
  <c r="D75" i="1" s="1"/>
  <c r="G7" i="73" s="1"/>
  <c r="D74" i="91"/>
  <c r="D46" i="91"/>
  <c r="D54" i="91"/>
  <c r="D53" i="91" s="1"/>
  <c r="D52" i="91" s="1"/>
  <c r="D44" i="91"/>
  <c r="D43" i="91" s="1"/>
  <c r="D48" i="91"/>
  <c r="D36" i="91"/>
  <c r="D31" i="91" s="1"/>
  <c r="D30" i="91" s="1"/>
  <c r="D32" i="91"/>
  <c r="D28" i="91"/>
  <c r="D22" i="91"/>
  <c r="D22" i="1" s="1"/>
  <c r="D20" i="91"/>
  <c r="D17" i="91"/>
  <c r="D15" i="91"/>
  <c r="D14" i="91"/>
  <c r="D13" i="91"/>
  <c r="D13" i="1" s="1"/>
  <c r="D12" i="91"/>
  <c r="D10" i="91"/>
  <c r="D9" i="91"/>
  <c r="D9" i="1" s="1"/>
  <c r="D12" i="1"/>
  <c r="D10" i="1"/>
  <c r="G30" i="63"/>
  <c r="G29" i="63"/>
  <c r="D88" i="1" l="1"/>
  <c r="D99" i="91"/>
  <c r="G16" i="61"/>
  <c r="G18" i="61" s="1"/>
  <c r="G32" i="61" s="1"/>
  <c r="G34" i="61" s="1"/>
  <c r="D36" i="1"/>
  <c r="D31" i="1" s="1"/>
  <c r="D73" i="91"/>
  <c r="D103" i="91" s="1"/>
  <c r="D122" i="91" s="1"/>
  <c r="D124" i="91" s="1"/>
  <c r="D74" i="1"/>
  <c r="D11" i="1"/>
  <c r="D7" i="73" s="1"/>
  <c r="D32" i="61"/>
  <c r="D34" i="61" s="1"/>
  <c r="D36" i="61" s="1"/>
  <c r="D27" i="73"/>
  <c r="D21" i="1"/>
  <c r="D11" i="91"/>
  <c r="D6" i="91"/>
  <c r="D6" i="1"/>
  <c r="F27" i="64"/>
  <c r="G25" i="64"/>
  <c r="G24" i="64"/>
  <c r="G23" i="64"/>
  <c r="G22" i="64"/>
  <c r="E67" i="3"/>
  <c r="E64" i="3"/>
  <c r="E69" i="3"/>
  <c r="E81" i="3"/>
  <c r="G82" i="3"/>
  <c r="G83" i="3"/>
  <c r="G84" i="3"/>
  <c r="G85" i="3"/>
  <c r="G86" i="3"/>
  <c r="G87" i="3"/>
  <c r="G88" i="3"/>
  <c r="G89" i="3"/>
  <c r="E78" i="3"/>
  <c r="E91" i="3"/>
  <c r="E94" i="3"/>
  <c r="E90" i="3"/>
  <c r="E34" i="3"/>
  <c r="E33" i="3" s="1"/>
  <c r="E24" i="3"/>
  <c r="E8" i="3"/>
  <c r="E9" i="3"/>
  <c r="E14" i="3"/>
  <c r="E36" i="103"/>
  <c r="E49" i="103" s="1"/>
  <c r="E26" i="103"/>
  <c r="E32" i="103" s="1"/>
  <c r="E35" i="84"/>
  <c r="E48" i="84" s="1"/>
  <c r="E27" i="84"/>
  <c r="E26" i="84"/>
  <c r="E31" i="84" s="1"/>
  <c r="E8" i="84"/>
  <c r="H28" i="64" l="1"/>
  <c r="H29" i="64" s="1"/>
  <c r="E54" i="3"/>
  <c r="E59" i="3" s="1"/>
  <c r="D30" i="1"/>
  <c r="D10" i="73"/>
  <c r="D18" i="73"/>
  <c r="D28" i="73" s="1"/>
  <c r="D30" i="73" s="1"/>
  <c r="D73" i="1"/>
  <c r="D103" i="1" s="1"/>
  <c r="D122" i="1" s="1"/>
  <c r="D124" i="1" s="1"/>
  <c r="G6" i="73"/>
  <c r="G18" i="73" s="1"/>
  <c r="G28" i="73" s="1"/>
  <c r="D51" i="91"/>
  <c r="D65" i="91" s="1"/>
  <c r="D67" i="91" s="1"/>
  <c r="D5" i="1"/>
  <c r="D51" i="1"/>
  <c r="D65" i="1" s="1"/>
  <c r="D67" i="1" s="1"/>
  <c r="F124" i="1" s="1"/>
  <c r="D5" i="91"/>
  <c r="E79" i="3"/>
  <c r="E95" i="3" s="1"/>
  <c r="E100" i="3" s="1"/>
  <c r="E7" i="70"/>
  <c r="D7" i="70"/>
  <c r="D73" i="3"/>
  <c r="E17" i="70"/>
  <c r="D31" i="73" l="1"/>
  <c r="D32" i="73"/>
  <c r="G32" i="73"/>
  <c r="G30" i="73"/>
  <c r="G31" i="73"/>
  <c r="N17" i="24"/>
  <c r="M17" i="24"/>
  <c r="K17" i="24"/>
  <c r="J17" i="24"/>
  <c r="I17" i="24"/>
  <c r="H17" i="24"/>
  <c r="G17" i="24"/>
  <c r="L17" i="24"/>
  <c r="F17" i="24"/>
  <c r="E17" i="24"/>
  <c r="D17" i="24"/>
  <c r="C17" i="24"/>
  <c r="C9" i="24" l="1"/>
  <c r="E11" i="77" l="1"/>
  <c r="C7" i="91"/>
  <c r="C76" i="91"/>
  <c r="C82" i="91"/>
  <c r="C78" i="92"/>
  <c r="C73" i="92" s="1"/>
  <c r="F113" i="2" l="1"/>
  <c r="F106" i="2"/>
  <c r="F52" i="2"/>
  <c r="F37" i="2"/>
  <c r="F39" i="2"/>
  <c r="F25" i="2"/>
  <c r="F21" i="2"/>
  <c r="F18" i="2"/>
  <c r="F5" i="2"/>
  <c r="F16" i="2" s="1"/>
  <c r="D90" i="3" l="1"/>
  <c r="G11" i="63"/>
  <c r="G10" i="63"/>
  <c r="E13" i="104"/>
  <c r="D94" i="3"/>
  <c r="D79" i="3"/>
  <c r="C48" i="91"/>
  <c r="B24" i="108"/>
  <c r="E45" i="104"/>
  <c r="E31" i="104"/>
  <c r="D6" i="77"/>
  <c r="D9" i="77"/>
  <c r="D5" i="77"/>
  <c r="D11" i="77" l="1"/>
  <c r="D69" i="3"/>
  <c r="D64" i="3" l="1"/>
  <c r="D95" i="3" s="1"/>
  <c r="D100" i="3" s="1"/>
  <c r="D40" i="3" l="1"/>
  <c r="D35" i="3"/>
  <c r="D34" i="3" s="1"/>
  <c r="D33" i="3" s="1"/>
  <c r="D24" i="3"/>
  <c r="D35" i="84" l="1"/>
  <c r="D48" i="84" s="1"/>
  <c r="D8" i="84"/>
  <c r="D26" i="84" s="1"/>
  <c r="D31" i="84" s="1"/>
  <c r="D17" i="70" l="1"/>
  <c r="O19" i="24" l="1"/>
  <c r="C91" i="91"/>
  <c r="C92" i="91"/>
  <c r="C93" i="91"/>
  <c r="C94" i="91"/>
  <c r="C95" i="91"/>
  <c r="C96" i="91"/>
  <c r="C97" i="91"/>
  <c r="C87" i="91"/>
  <c r="C101" i="91"/>
  <c r="C100" i="91"/>
  <c r="C80" i="91"/>
  <c r="C81" i="91"/>
  <c r="C85" i="91"/>
  <c r="C79" i="91"/>
  <c r="C90" i="91"/>
  <c r="C89" i="91"/>
  <c r="C44" i="91"/>
  <c r="C36" i="91"/>
  <c r="C33" i="91"/>
  <c r="C34" i="91"/>
  <c r="C35" i="91"/>
  <c r="C32" i="91"/>
  <c r="C20" i="91"/>
  <c r="C41" i="91"/>
  <c r="C12" i="91"/>
  <c r="C10" i="91"/>
  <c r="C8" i="91"/>
  <c r="C9" i="91"/>
  <c r="E28" i="63"/>
  <c r="G9" i="63"/>
  <c r="G8" i="63"/>
  <c r="G7" i="63"/>
  <c r="G6" i="63"/>
  <c r="G5" i="63"/>
  <c r="C78" i="91" l="1"/>
  <c r="F29" i="63"/>
  <c r="F30" i="63" s="1"/>
  <c r="E29" i="63"/>
  <c r="E30" i="63" s="1"/>
  <c r="C9" i="108" l="1"/>
  <c r="D9" i="108"/>
  <c r="C22" i="91"/>
  <c r="D18" i="70"/>
  <c r="E18" i="70"/>
  <c r="D28" i="109" l="1"/>
  <c r="D15" i="109"/>
  <c r="G5" i="2"/>
  <c r="G16" i="2" s="1"/>
  <c r="G82" i="2"/>
  <c r="G79" i="2"/>
  <c r="G73" i="2"/>
  <c r="G70" i="2"/>
  <c r="G67" i="2"/>
  <c r="G56" i="2"/>
  <c r="G38" i="2"/>
  <c r="G33" i="2"/>
  <c r="G17" i="2" l="1"/>
  <c r="G66" i="2"/>
  <c r="G78" i="2"/>
  <c r="G55" i="2"/>
  <c r="G36" i="2" l="1"/>
  <c r="G65" i="2"/>
  <c r="G85" i="2" s="1"/>
  <c r="P2" i="24"/>
  <c r="C82" i="1"/>
  <c r="E15" i="109"/>
  <c r="C12" i="73"/>
  <c r="H39" i="61"/>
  <c r="G87" i="2" l="1"/>
  <c r="E28" i="109"/>
  <c r="C31" i="61" l="1"/>
  <c r="C19" i="73"/>
  <c r="C24" i="73"/>
  <c r="C75" i="91"/>
  <c r="C77" i="91"/>
  <c r="C74" i="91"/>
  <c r="C15" i="91"/>
  <c r="C16" i="91"/>
  <c r="C17" i="91"/>
  <c r="C18" i="91"/>
  <c r="C19" i="91"/>
  <c r="C13" i="91"/>
  <c r="C14" i="91"/>
  <c r="C27" i="73" l="1"/>
  <c r="C141" i="1" l="1"/>
  <c r="C140" i="1"/>
  <c r="F82" i="2" l="1"/>
  <c r="F79" i="2"/>
  <c r="F73" i="2"/>
  <c r="F70" i="2"/>
  <c r="F67" i="2"/>
  <c r="F56" i="2"/>
  <c r="F51" i="2"/>
  <c r="F38" i="2"/>
  <c r="F33" i="2"/>
  <c r="E82" i="2"/>
  <c r="E79" i="2"/>
  <c r="E73" i="2"/>
  <c r="E70" i="2"/>
  <c r="E67" i="2"/>
  <c r="E56" i="2"/>
  <c r="E55" i="2"/>
  <c r="E33" i="2"/>
  <c r="E16" i="2"/>
  <c r="D14" i="3"/>
  <c r="D9" i="3"/>
  <c r="D36" i="103"/>
  <c r="D22" i="103"/>
  <c r="D17" i="103"/>
  <c r="D8" i="103"/>
  <c r="F31" i="61"/>
  <c r="C111" i="93"/>
  <c r="C103" i="93"/>
  <c r="C97" i="93"/>
  <c r="C86" i="93"/>
  <c r="C73" i="93"/>
  <c r="C59" i="93"/>
  <c r="C53" i="93"/>
  <c r="C46" i="93"/>
  <c r="C43" i="93"/>
  <c r="C37" i="93"/>
  <c r="C31" i="93"/>
  <c r="C11" i="93"/>
  <c r="C6" i="93"/>
  <c r="C111" i="92"/>
  <c r="C103" i="92"/>
  <c r="C97" i="92"/>
  <c r="C86" i="92"/>
  <c r="C59" i="92"/>
  <c r="C53" i="92"/>
  <c r="C46" i="92"/>
  <c r="C43" i="92"/>
  <c r="C37" i="92"/>
  <c r="C31" i="92"/>
  <c r="C21" i="92"/>
  <c r="C11" i="92"/>
  <c r="C6" i="92"/>
  <c r="C7" i="1" s="1"/>
  <c r="C113" i="91"/>
  <c r="C105" i="91"/>
  <c r="C99" i="91"/>
  <c r="C88" i="91"/>
  <c r="C77" i="1"/>
  <c r="C20" i="109" s="1"/>
  <c r="C75" i="1"/>
  <c r="C18" i="109" s="1"/>
  <c r="C59" i="91"/>
  <c r="C53" i="91"/>
  <c r="C46" i="91"/>
  <c r="C43" i="91"/>
  <c r="C37" i="91"/>
  <c r="C31" i="91"/>
  <c r="C21" i="91"/>
  <c r="C11" i="91"/>
  <c r="C6" i="91"/>
  <c r="C144" i="1"/>
  <c r="C143" i="1"/>
  <c r="C101" i="1"/>
  <c r="C100" i="1"/>
  <c r="C98" i="1"/>
  <c r="C97" i="1"/>
  <c r="C96" i="1"/>
  <c r="C95" i="1"/>
  <c r="C94" i="1"/>
  <c r="C93" i="1"/>
  <c r="C92" i="1"/>
  <c r="C91" i="1"/>
  <c r="C90" i="1"/>
  <c r="C89" i="1"/>
  <c r="C22" i="109" s="1"/>
  <c r="C86" i="1"/>
  <c r="C85" i="1"/>
  <c r="C84" i="1"/>
  <c r="C81" i="1"/>
  <c r="C80" i="1"/>
  <c r="C79" i="1"/>
  <c r="C78" i="1"/>
  <c r="C21" i="109" s="1"/>
  <c r="C76" i="1"/>
  <c r="C19" i="109" s="1"/>
  <c r="C74" i="1"/>
  <c r="C17" i="109" s="1"/>
  <c r="C66" i="1"/>
  <c r="C64" i="1"/>
  <c r="C63" i="1"/>
  <c r="C62" i="1"/>
  <c r="C61" i="1"/>
  <c r="C60" i="1"/>
  <c r="C58" i="1"/>
  <c r="C57" i="1"/>
  <c r="C56" i="1"/>
  <c r="C55" i="1"/>
  <c r="C54" i="1"/>
  <c r="C50" i="1"/>
  <c r="C49" i="1"/>
  <c r="C48" i="1"/>
  <c r="C47" i="1"/>
  <c r="C45" i="1"/>
  <c r="C44" i="1"/>
  <c r="C42" i="1"/>
  <c r="C41" i="1"/>
  <c r="C40" i="1"/>
  <c r="C39" i="1"/>
  <c r="C38" i="1"/>
  <c r="C36" i="1"/>
  <c r="C35" i="1"/>
  <c r="C34" i="1"/>
  <c r="C33" i="1"/>
  <c r="C32" i="1"/>
  <c r="C29" i="1"/>
  <c r="C28" i="1"/>
  <c r="C27" i="1"/>
  <c r="C26" i="1"/>
  <c r="C25" i="1"/>
  <c r="C24" i="1"/>
  <c r="C23" i="1"/>
  <c r="C20" i="1"/>
  <c r="C8" i="109" s="1"/>
  <c r="C19" i="1"/>
  <c r="C18" i="1"/>
  <c r="C17" i="1"/>
  <c r="C16" i="1"/>
  <c r="C15" i="1"/>
  <c r="C13" i="1"/>
  <c r="C12" i="1"/>
  <c r="C10" i="1"/>
  <c r="C9" i="1"/>
  <c r="C8" i="1"/>
  <c r="G9" i="64"/>
  <c r="G7" i="64"/>
  <c r="G5" i="64"/>
  <c r="C10" i="88"/>
  <c r="G14" i="24"/>
  <c r="F14" i="24"/>
  <c r="L14" i="24"/>
  <c r="I14" i="24"/>
  <c r="D14" i="24"/>
  <c r="C14" i="24"/>
  <c r="N14" i="24"/>
  <c r="O8" i="24"/>
  <c r="J14" i="24"/>
  <c r="H14" i="24"/>
  <c r="O129" i="105"/>
  <c r="O136" i="105" s="1"/>
  <c r="Q125" i="105"/>
  <c r="O125" i="105"/>
  <c r="Q123" i="105"/>
  <c r="O123" i="105"/>
  <c r="O48" i="106"/>
  <c r="G20" i="88"/>
  <c r="H20" i="88" s="1"/>
  <c r="C20" i="88" s="1"/>
  <c r="D20" i="88" s="1"/>
  <c r="G21" i="88"/>
  <c r="H21" i="88" s="1"/>
  <c r="C21" i="88" s="1"/>
  <c r="D21" i="88" s="1"/>
  <c r="G22" i="88"/>
  <c r="H22" i="88" s="1"/>
  <c r="C22" i="88" s="1"/>
  <c r="D22" i="88" s="1"/>
  <c r="G23" i="88"/>
  <c r="H23" i="88" s="1"/>
  <c r="C23" i="88" s="1"/>
  <c r="D23" i="88" s="1"/>
  <c r="G24" i="88"/>
  <c r="H24" i="88" s="1"/>
  <c r="C24" i="88" s="1"/>
  <c r="D24" i="88" s="1"/>
  <c r="G25" i="88"/>
  <c r="H25" i="88" s="1"/>
  <c r="C25" i="88" s="1"/>
  <c r="D25" i="88" s="1"/>
  <c r="G26" i="88"/>
  <c r="H26" i="88" s="1"/>
  <c r="C26" i="88" s="1"/>
  <c r="D26" i="88" s="1"/>
  <c r="G27" i="88"/>
  <c r="H27" i="88" s="1"/>
  <c r="C27" i="88" s="1"/>
  <c r="D27" i="88" s="1"/>
  <c r="G28" i="88"/>
  <c r="H28" i="88" s="1"/>
  <c r="C28" i="88" s="1"/>
  <c r="D28" i="88" s="1"/>
  <c r="G29" i="88"/>
  <c r="H29" i="88" s="1"/>
  <c r="C29" i="88" s="1"/>
  <c r="D29" i="88" s="1"/>
  <c r="G19" i="88"/>
  <c r="H19" i="88" s="1"/>
  <c r="C19" i="88" s="1"/>
  <c r="O9" i="24"/>
  <c r="N27" i="24"/>
  <c r="M27" i="24"/>
  <c r="E14" i="24"/>
  <c r="K14" i="24"/>
  <c r="D35" i="82"/>
  <c r="D41" i="82"/>
  <c r="D8" i="82"/>
  <c r="D17" i="82"/>
  <c r="D22" i="82"/>
  <c r="D27" i="82"/>
  <c r="D31" i="82" s="1"/>
  <c r="D35" i="81"/>
  <c r="D41" i="81"/>
  <c r="D8" i="81"/>
  <c r="D17" i="81"/>
  <c r="D22" i="81"/>
  <c r="D27" i="81"/>
  <c r="D31" i="81" s="1"/>
  <c r="D35" i="90"/>
  <c r="D41" i="90"/>
  <c r="D8" i="90"/>
  <c r="D17" i="90"/>
  <c r="D22" i="90"/>
  <c r="D27" i="90"/>
  <c r="D31" i="90" s="1"/>
  <c r="D8" i="80"/>
  <c r="D17" i="80"/>
  <c r="D22" i="80"/>
  <c r="D35" i="80"/>
  <c r="D41" i="80"/>
  <c r="D27" i="80"/>
  <c r="D31" i="80" s="1"/>
  <c r="D36" i="79"/>
  <c r="D42" i="79"/>
  <c r="D22" i="79"/>
  <c r="D8" i="79"/>
  <c r="D17" i="79"/>
  <c r="D27" i="79" s="1"/>
  <c r="D32" i="79" s="1"/>
  <c r="D28" i="79"/>
  <c r="E16" i="89"/>
  <c r="F16" i="89"/>
  <c r="D16" i="89"/>
  <c r="C16" i="89"/>
  <c r="G15" i="89"/>
  <c r="G14" i="89"/>
  <c r="G13" i="89"/>
  <c r="G12" i="89"/>
  <c r="G11" i="89"/>
  <c r="G10" i="89"/>
  <c r="C11" i="62"/>
  <c r="D11" i="62"/>
  <c r="E11" i="62"/>
  <c r="F8" i="62"/>
  <c r="F9" i="62"/>
  <c r="F10" i="62"/>
  <c r="F7" i="62"/>
  <c r="F6" i="62"/>
  <c r="I17" i="66"/>
  <c r="O21" i="24"/>
  <c r="I6" i="66"/>
  <c r="I7" i="66"/>
  <c r="I8" i="66"/>
  <c r="I9" i="66"/>
  <c r="I10" i="66"/>
  <c r="I11" i="66"/>
  <c r="I12" i="66"/>
  <c r="I13" i="66"/>
  <c r="E18" i="66"/>
  <c r="G18" i="66"/>
  <c r="I14" i="66"/>
  <c r="I15" i="66"/>
  <c r="I16" i="66"/>
  <c r="D18" i="66"/>
  <c r="F18" i="66"/>
  <c r="H18" i="66"/>
  <c r="G6" i="64"/>
  <c r="G8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E27" i="64"/>
  <c r="O5" i="24"/>
  <c r="O26" i="24"/>
  <c r="O25" i="24"/>
  <c r="O24" i="24"/>
  <c r="O23" i="24"/>
  <c r="O22" i="24"/>
  <c r="O20" i="24"/>
  <c r="O13" i="24"/>
  <c r="O12" i="24"/>
  <c r="O10" i="24"/>
  <c r="O7" i="24"/>
  <c r="C27" i="24"/>
  <c r="G27" i="64" l="1"/>
  <c r="D54" i="3"/>
  <c r="D59" i="3" s="1"/>
  <c r="C104" i="91"/>
  <c r="D26" i="103"/>
  <c r="D32" i="103" s="1"/>
  <c r="F28" i="64"/>
  <c r="F29" i="64" s="1"/>
  <c r="F7" i="61"/>
  <c r="C23" i="109"/>
  <c r="E28" i="64"/>
  <c r="E29" i="64" s="1"/>
  <c r="F78" i="2"/>
  <c r="F11" i="62"/>
  <c r="C30" i="91"/>
  <c r="C51" i="91" s="1"/>
  <c r="C52" i="91"/>
  <c r="C30" i="92"/>
  <c r="C51" i="92" s="1"/>
  <c r="C52" i="92"/>
  <c r="C101" i="92"/>
  <c r="D49" i="103"/>
  <c r="E36" i="2"/>
  <c r="E78" i="2"/>
  <c r="F55" i="2"/>
  <c r="C8" i="73"/>
  <c r="P7" i="24"/>
  <c r="P16" i="24"/>
  <c r="P18" i="24"/>
  <c r="P20" i="24"/>
  <c r="F6" i="61"/>
  <c r="P21" i="24"/>
  <c r="P17" i="24"/>
  <c r="P19" i="24"/>
  <c r="O6" i="24"/>
  <c r="O11" i="24"/>
  <c r="D48" i="90"/>
  <c r="D48" i="81"/>
  <c r="C102" i="92"/>
  <c r="C30" i="93"/>
  <c r="C52" i="93"/>
  <c r="C101" i="93"/>
  <c r="F17" i="2"/>
  <c r="F36" i="2" s="1"/>
  <c r="C7" i="61"/>
  <c r="C28" i="24"/>
  <c r="E27" i="24"/>
  <c r="E28" i="24" s="1"/>
  <c r="O16" i="24"/>
  <c r="C5" i="92"/>
  <c r="C21" i="93"/>
  <c r="C22" i="1"/>
  <c r="C21" i="1" s="1"/>
  <c r="C9" i="109" s="1"/>
  <c r="M14" i="24"/>
  <c r="M28" i="24" s="1"/>
  <c r="N28" i="24"/>
  <c r="C14" i="1"/>
  <c r="C11" i="1" s="1"/>
  <c r="C7" i="109" s="1"/>
  <c r="C120" i="92"/>
  <c r="C122" i="92" s="1"/>
  <c r="I18" i="66"/>
  <c r="D49" i="79"/>
  <c r="D48" i="82"/>
  <c r="J27" i="24"/>
  <c r="J28" i="24" s="1"/>
  <c r="C31" i="1"/>
  <c r="C10" i="73" s="1"/>
  <c r="C43" i="1"/>
  <c r="C46" i="1"/>
  <c r="C53" i="1"/>
  <c r="C113" i="1"/>
  <c r="C102" i="93"/>
  <c r="F66" i="2"/>
  <c r="I27" i="24"/>
  <c r="I28" i="24" s="1"/>
  <c r="G27" i="24"/>
  <c r="G28" i="24" s="1"/>
  <c r="L27" i="24"/>
  <c r="L28" i="24" s="1"/>
  <c r="E66" i="2"/>
  <c r="E65" i="2" s="1"/>
  <c r="E85" i="2" s="1"/>
  <c r="G16" i="89"/>
  <c r="D48" i="80"/>
  <c r="K27" i="24"/>
  <c r="K28" i="24" s="1"/>
  <c r="H27" i="24"/>
  <c r="H28" i="24" s="1"/>
  <c r="F27" i="24"/>
  <c r="F28" i="24" s="1"/>
  <c r="C5" i="93"/>
  <c r="D8" i="3"/>
  <c r="C105" i="1"/>
  <c r="C73" i="91"/>
  <c r="C103" i="91" s="1"/>
  <c r="C37" i="1"/>
  <c r="C88" i="1"/>
  <c r="C99" i="1"/>
  <c r="C6" i="1"/>
  <c r="C6" i="73" s="1"/>
  <c r="C5" i="91"/>
  <c r="C59" i="1"/>
  <c r="C73" i="1"/>
  <c r="O18" i="24"/>
  <c r="C18" i="88"/>
  <c r="C36" i="88" s="1"/>
  <c r="D19" i="88"/>
  <c r="D18" i="88" s="1"/>
  <c r="D36" i="88" s="1"/>
  <c r="G28" i="64" l="1"/>
  <c r="G29" i="64" s="1"/>
  <c r="C120" i="93"/>
  <c r="C122" i="93" s="1"/>
  <c r="C51" i="93"/>
  <c r="C65" i="93" s="1"/>
  <c r="C67" i="93" s="1"/>
  <c r="C52" i="1"/>
  <c r="C139" i="1" s="1"/>
  <c r="C6" i="109"/>
  <c r="C126" i="92"/>
  <c r="E87" i="2"/>
  <c r="C122" i="91"/>
  <c r="C124" i="91" s="1"/>
  <c r="F18" i="61"/>
  <c r="F32" i="61" s="1"/>
  <c r="F34" i="61" s="1"/>
  <c r="P11" i="24"/>
  <c r="C12" i="109"/>
  <c r="P24" i="24"/>
  <c r="P27" i="24" s="1"/>
  <c r="C25" i="109"/>
  <c r="C28" i="109" s="1"/>
  <c r="F30" i="73"/>
  <c r="P10" i="24"/>
  <c r="C11" i="109"/>
  <c r="F65" i="2"/>
  <c r="F85" i="2" s="1"/>
  <c r="F87" i="2" s="1"/>
  <c r="O14" i="24"/>
  <c r="B13" i="76"/>
  <c r="C104" i="1"/>
  <c r="C142" i="1" s="1"/>
  <c r="C7" i="73"/>
  <c r="P6" i="24"/>
  <c r="P5" i="24"/>
  <c r="C9" i="73"/>
  <c r="P8" i="24"/>
  <c r="O17" i="24"/>
  <c r="C65" i="92"/>
  <c r="C67" i="92" s="1"/>
  <c r="C30" i="1"/>
  <c r="C13" i="61"/>
  <c r="C18" i="61" s="1"/>
  <c r="C126" i="93"/>
  <c r="F11" i="77"/>
  <c r="C103" i="1"/>
  <c r="C5" i="1"/>
  <c r="C65" i="91"/>
  <c r="C67" i="91" s="1"/>
  <c r="D27" i="24"/>
  <c r="C138" i="1" l="1"/>
  <c r="C122" i="1"/>
  <c r="C124" i="1" s="1"/>
  <c r="F36" i="61"/>
  <c r="B14" i="76"/>
  <c r="P9" i="24"/>
  <c r="P14" i="24" s="1"/>
  <c r="C10" i="109"/>
  <c r="C15" i="109" s="1"/>
  <c r="C51" i="1"/>
  <c r="C128" i="1" s="1"/>
  <c r="C18" i="73"/>
  <c r="F31" i="73" s="1"/>
  <c r="C32" i="61"/>
  <c r="C34" i="61" s="1"/>
  <c r="C133" i="1" s="1"/>
  <c r="C35" i="61"/>
  <c r="F35" i="61"/>
  <c r="D13" i="76"/>
  <c r="E13" i="76" s="1"/>
  <c r="D28" i="24"/>
  <c r="O27" i="24"/>
  <c r="B15" i="76"/>
  <c r="D14" i="76"/>
  <c r="B6" i="76"/>
  <c r="D6" i="76" l="1"/>
  <c r="E6" i="76" s="1"/>
  <c r="D7" i="76"/>
  <c r="C31" i="73"/>
  <c r="F32" i="73"/>
  <c r="C32" i="73"/>
  <c r="C132" i="1" s="1"/>
  <c r="C134" i="1" s="1"/>
  <c r="C65" i="1"/>
  <c r="C67" i="1" s="1"/>
  <c r="C28" i="73"/>
  <c r="C30" i="73" s="1"/>
  <c r="D15" i="76"/>
  <c r="E15" i="76" s="1"/>
  <c r="B8" i="76"/>
  <c r="B7" i="76"/>
  <c r="O28" i="24"/>
  <c r="E14" i="76"/>
  <c r="D8" i="76" l="1"/>
  <c r="E8" i="76" s="1"/>
  <c r="E7" i="76"/>
</calcChain>
</file>

<file path=xl/sharedStrings.xml><?xml version="1.0" encoding="utf-8"?>
<sst xmlns="http://schemas.openxmlformats.org/spreadsheetml/2006/main" count="3236" uniqueCount="1193">
  <si>
    <t>Átengedett központi adók</t>
  </si>
  <si>
    <t>Kiadások</t>
  </si>
  <si>
    <t>Egyéb fejlesztési célú kiadások</t>
  </si>
  <si>
    <t>Általános tartalék</t>
  </si>
  <si>
    <t>Céltartalék</t>
  </si>
  <si>
    <t>Igazgatási feladatok</t>
  </si>
  <si>
    <t>Szociális gondoskodás</t>
  </si>
  <si>
    <t>02</t>
  </si>
  <si>
    <t>03</t>
  </si>
  <si>
    <t>Egészségügyi ellátás</t>
  </si>
  <si>
    <t>04</t>
  </si>
  <si>
    <t xml:space="preserve"> Ezer forintban !</t>
  </si>
  <si>
    <t>Megnevezés</t>
  </si>
  <si>
    <t>Személyi juttatások</t>
  </si>
  <si>
    <t>Beruházás  megnevezése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</si>
  <si>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</si>
  <si>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</si>
  <si>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</si>
  <si>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</si>
  <si>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</si>
  <si>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</si>
  <si>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</si>
  <si>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</si>
  <si>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</si>
  <si>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</si>
  <si>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</si>
  <si>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</si>
  <si>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</si>
  <si>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</si>
  <si>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</si>
  <si>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</si>
  <si>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</si>
  <si>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</si>
  <si>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Illetékek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</si>
  <si>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</si>
  <si>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</si>
  <si>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</si>
  <si>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</si>
  <si>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</si>
  <si>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</si>
  <si>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</si>
  <si>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</si>
  <si>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</si>
  <si>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</si>
  <si>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</si>
  <si>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</si>
  <si>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</si>
  <si>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</si>
  <si>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</si>
  <si>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</si>
  <si>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</si>
  <si>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</si>
  <si>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</si>
  <si>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</si>
  <si>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</si>
  <si>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</si>
  <si>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</si>
  <si>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</si>
  <si>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</si>
  <si>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</si>
  <si>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</si>
  <si>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</si>
  <si>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</si>
  <si>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</si>
  <si>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</si>
  <si>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</si>
  <si>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</si>
  <si>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</si>
  <si>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</si>
  <si>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</si>
  <si>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</si>
  <si>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</si>
  <si>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</si>
  <si>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</si>
  <si>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</si>
  <si>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</si>
  <si>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</si>
  <si>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</si>
  <si>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</si>
  <si>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</si>
  <si>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</si>
  <si>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</si>
  <si>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</si>
  <si>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</si>
  <si>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</si>
  <si>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</si>
  <si>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</si>
  <si>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</si>
  <si>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Dologi  kiadások</t>
  </si>
  <si>
    <t>Működési célú pénzeszköz átvétel államháztartáson kívülről</t>
  </si>
  <si>
    <t>Összesen (1+4+7+9+11)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</si>
  <si>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</si>
  <si>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</si>
  <si>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</si>
  <si>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</si>
  <si>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</si>
  <si>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</si>
  <si>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</si>
  <si>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</si>
  <si>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1. sz. táblázat</t>
  </si>
  <si>
    <t>2. sz. táblázat</t>
  </si>
  <si>
    <t>3. sz. táblázat</t>
  </si>
  <si>
    <t>4. sz. táblázat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</si>
  <si>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</si>
  <si>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</si>
  <si>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</si>
  <si>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</si>
  <si>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</si>
  <si>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KÖLTSÉGVETÉSI BEVÉTELEK ÉS KIADÁSOK EGYENLEGE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</si>
  <si>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</si>
  <si>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</si>
  <si>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</si>
  <si>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</si>
  <si>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</si>
  <si>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</si>
  <si>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</si>
  <si>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</si>
  <si>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</si>
  <si>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</si>
  <si>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</si>
  <si>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</si>
  <si>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1. sz. melléklet Kiadások táblázat 3. oszlop 5 sora =</t>
  </si>
  <si>
    <t>Költségvetési hiány:</t>
  </si>
  <si>
    <t>Költségvetési többlet:</t>
  </si>
  <si>
    <t>2013.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</si>
  <si>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</si>
  <si>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</si>
  <si>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</si>
  <si>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</si>
  <si>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</si>
  <si>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</si>
  <si>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</si>
  <si>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</si>
  <si>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</si>
  <si>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</si>
  <si>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</si>
  <si>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</si>
  <si>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</si>
  <si>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</si>
  <si>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</si>
  <si>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</si>
  <si>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</si>
  <si>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</si>
  <si>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</si>
  <si>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</si>
  <si>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</si>
  <si>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</si>
  <si>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</si>
  <si>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</si>
  <si>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</si>
  <si>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</si>
  <si>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</si>
  <si>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</si>
  <si>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</si>
  <si>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</si>
  <si>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</si>
  <si>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</si>
  <si>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</si>
  <si>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</si>
  <si>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</si>
  <si>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</si>
  <si>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</si>
  <si>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</si>
  <si>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</si>
  <si>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</si>
  <si>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</si>
  <si>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</si>
  <si>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</si>
  <si>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</si>
  <si>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</si>
  <si>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</si>
  <si>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</si>
  <si>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</si>
  <si>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</si>
  <si>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</si>
  <si>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</si>
  <si>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</si>
  <si>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</si>
  <si>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</si>
  <si>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</si>
  <si>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</si>
  <si>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</si>
  <si>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</si>
  <si>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hiány, többlet ( költségvetési bevételek 10. sor - költségvetési kiadások 5. sor) (+/-)</t>
  </si>
  <si>
    <t>1.1.1.</t>
  </si>
  <si>
    <t>1.1.2.</t>
  </si>
  <si>
    <t>1.2.1.</t>
  </si>
  <si>
    <t>1.2.2.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</si>
  <si>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</si>
  <si>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</si>
  <si>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</si>
  <si>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</si>
  <si>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</si>
  <si>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</si>
  <si>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</si>
  <si>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Bevételi jogcímek</t>
  </si>
  <si>
    <t>Kezességvállalással kapcsolatos megtérülés</t>
  </si>
  <si>
    <t>Kamatbevétel</t>
  </si>
  <si>
    <t>MEGNEVEZÉS</t>
  </si>
  <si>
    <t>2014.</t>
  </si>
  <si>
    <t>ÖSSZES KÖTELEZETTSÉG</t>
  </si>
  <si>
    <t>Díjak, pótlékok bírságok</t>
  </si>
  <si>
    <t>SAJÁT BEVÉTELEK ÖSSZESEN*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</si>
  <si>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</si>
  <si>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</si>
  <si>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</si>
  <si>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</si>
  <si>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</si>
  <si>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</si>
  <si>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</si>
  <si>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</si>
  <si>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Önkormányzati hivatal</t>
  </si>
  <si>
    <t>Művelődés, sport</t>
  </si>
  <si>
    <t>----------------------------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</si>
  <si>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</si>
  <si>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</si>
  <si>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</si>
  <si>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</si>
  <si>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</si>
  <si>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</si>
  <si>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</si>
  <si>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</si>
  <si>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</si>
  <si>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</si>
  <si>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</si>
  <si>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</si>
  <si>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</si>
  <si>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</si>
  <si>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</si>
  <si>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</si>
  <si>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</si>
  <si>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</si>
  <si>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</si>
  <si>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</si>
  <si>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megnevezése</t>
  </si>
  <si>
    <t>7.1</t>
  </si>
  <si>
    <t>V. Költségvetési szervek finanszírozása</t>
  </si>
  <si>
    <t>-</t>
  </si>
  <si>
    <t>IV. Közhatalmi bevételek</t>
  </si>
  <si>
    <t>*Az adósságot keletkeztető ügyletekhez történő hozzájárulás részletes szabályairól szóló 353/2011. (XII.31.) Korm. Rendelet 2.§ (1) bekezdése alapján.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</si>
  <si>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</si>
  <si>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</si>
  <si>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</si>
  <si>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</si>
  <si>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</si>
  <si>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</si>
  <si>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</si>
  <si>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</si>
  <si>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</si>
  <si>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</si>
  <si>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</si>
  <si>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</si>
  <si>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</si>
  <si>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</si>
  <si>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>Hiány belső finanszírozás bevételei (11.1.1.+….+11.1.5.)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</si>
  <si>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</si>
  <si>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</si>
  <si>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</si>
  <si>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</si>
  <si>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</si>
  <si>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>Hiány külső finanszírozásának bevételei (11.2.1.+….+11.2.5.)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</si>
  <si>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</si>
  <si>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</si>
  <si>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</si>
  <si>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</si>
  <si>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</si>
  <si>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KÖLTSÉGVETÉSI ÉS FINANSZÍROZÁSI BEVÉTELEK ÖSSZESEN: (10+11)</t>
  </si>
  <si>
    <t>IX. Függő, átfutó, kiegyenlítő bevételek</t>
  </si>
  <si>
    <t>BEVÉTELEK ÖSSZESEN: (12+13)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</si>
  <si>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</si>
  <si>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</si>
  <si>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</si>
  <si>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</si>
  <si>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</si>
  <si>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</si>
  <si>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</si>
  <si>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</si>
  <si>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</si>
  <si>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</si>
  <si>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</si>
  <si>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</si>
  <si>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</si>
  <si>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 programok,  projektek önkormányzati
  hozzájárulásának kiadásai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</si>
  <si>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</si>
  <si>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</si>
  <si>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</si>
  <si>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</si>
  <si>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</si>
  <si>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</si>
  <si>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</si>
  <si>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</si>
  <si>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</si>
  <si>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</si>
  <si>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</si>
  <si>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</si>
  <si>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</si>
  <si>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</si>
  <si>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</si>
  <si>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</si>
  <si>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 xml:space="preserve">KÜLSŐ FORRÁS BEVONÁSÁVAL – HITEL, KÖLCSÖN -  FINANSZÍROZHATÓ HIÁNY ÖSSZEGE </t>
  </si>
  <si>
    <t>Ezer forintban</t>
  </si>
  <si>
    <t>FINANSZÍROZÁSI BEVÉTELEK ÉS KIADÁSOK EGYENLEGE</t>
  </si>
  <si>
    <t>5. sz. táblázat</t>
  </si>
  <si>
    <t>Finanszírozási bevételek (1. melléklet 1. sz. táblázat 11. sor)</t>
  </si>
  <si>
    <t>1.1-ből: Működési célú finanszírozási bevételek (2.1. melléklet 2. sz. oszlop 22. sor)</t>
  </si>
  <si>
    <t xml:space="preserve">             Felhalmozási célú finanszírozási bevételek (2.2. melléklet 2. sz. oszlop 25. sor)</t>
  </si>
  <si>
    <t>Finanszírozási kiadások (1. melléklet 2. sz. táblázat 6. sor)</t>
  </si>
  <si>
    <t>1.2-ből: Működési célú finanszírozási kiadások (2.1. melléklet 4. sz. oszlop 22. sor)</t>
  </si>
  <si>
    <t xml:space="preserve">              Felhalmozási célú finanszírozási kiadások (2.2 .melléklet 4. sz. oszlop 25. sor)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</si>
  <si>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</si>
  <si>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</si>
  <si>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</si>
  <si>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</si>
  <si>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</si>
  <si>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</si>
  <si>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</si>
  <si>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</si>
  <si>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</si>
  <si>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</si>
  <si>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</si>
  <si>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</si>
  <si>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</si>
  <si>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</si>
  <si>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</si>
  <si>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</si>
  <si>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</si>
  <si>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</si>
  <si>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</si>
  <si>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</si>
  <si>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</si>
  <si>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</si>
  <si>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</si>
  <si>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</si>
  <si>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</si>
  <si>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</si>
  <si>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</si>
  <si>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</si>
  <si>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</si>
  <si>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</si>
  <si>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</si>
  <si>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</si>
  <si>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</si>
  <si>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</si>
  <si>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</si>
  <si>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</si>
  <si>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</si>
  <si>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</si>
  <si>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</si>
  <si>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</si>
  <si>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</si>
  <si>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</si>
  <si>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</si>
  <si>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</si>
  <si>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</si>
  <si>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</si>
  <si>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</si>
  <si>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</si>
  <si>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</si>
  <si>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</si>
  <si>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</si>
  <si>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</si>
  <si>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</si>
  <si>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</si>
  <si>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</si>
  <si>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</si>
  <si>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</si>
  <si>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</si>
  <si>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</si>
  <si>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</si>
  <si>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</si>
  <si>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</si>
  <si>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</si>
  <si>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</si>
  <si>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</si>
  <si>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</si>
  <si>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</si>
  <si>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</si>
  <si>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</si>
  <si>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</si>
  <si>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</si>
  <si>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</si>
  <si>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</si>
  <si>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</si>
  <si>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</si>
  <si>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>Működési célú finanszírozási kiadások 6.1.1.+…+6.1.7.)</t>
  </si>
  <si>
    <t>Felhalmozási célú finanszírozási bevételek (6.2.1.+...+6.2.8.)</t>
  </si>
  <si>
    <t xml:space="preserve">   Pénzügyi lízing tőkerész törlesztés kiadása</t>
  </si>
  <si>
    <t xml:space="preserve"> Finanszírozási műveletek egyenlege (1.1-1.2.) +/-</t>
  </si>
  <si>
    <t>Működési célú finanszírozási kiadások 6.1.1.+….+6.1.7.)</t>
  </si>
  <si>
    <t>Felhalmozási célú finanszírozási bevételek (6.2.1.+…..6.2.8.)</t>
  </si>
  <si>
    <t>Feladat</t>
  </si>
  <si>
    <t>a/2. Illegálisan lerakott hulladék elszállítása</t>
  </si>
  <si>
    <t>Teljes költség ÁFÁ-val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</si>
  <si>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</si>
  <si>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</si>
  <si>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</si>
  <si>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>1. sz. melléklet Bevételek táblázat 3. oszlop 14 sora =</t>
  </si>
  <si>
    <t>1. sz. melléklet Kiadások táblázat 3. oszlop 9 sora =</t>
  </si>
  <si>
    <t>2013. évi előirányzat BEVÉTELEK</t>
  </si>
  <si>
    <t>2013. évi előirányzat KIADÁSOK</t>
  </si>
  <si>
    <t>Évek</t>
  </si>
  <si>
    <t>9.4. melléklet a ……/2013. (….) önkormányzati rendelethez</t>
  </si>
  <si>
    <t>9.3. melléklet a ……/2013. (….) önkormányzati rendelethez</t>
  </si>
  <si>
    <t>9.2. melléklet a ……/2013. (….) önkormányzati rendelethez</t>
  </si>
  <si>
    <t>......................, 2013. .......................... hó ..... nap</t>
  </si>
  <si>
    <t xml:space="preserve">2/a. számú melléklet 3. oszlop 13. sor + 2/b. számú melléklet 3. oszlop 13. sor </t>
  </si>
  <si>
    <t xml:space="preserve">2/a. számú melléklet 3. oszlop 22. sor + 2/b. számú melléklet 3. oszlop 26. sor </t>
  </si>
  <si>
    <t xml:space="preserve">2/a. számú melléklet 3. oszlop 25. sor + 2/b. számú melléklet 3. oszlop 29. sor </t>
  </si>
  <si>
    <t xml:space="preserve">2/a. számú melléklet 5. oszlop 13. sor + 2/b. számú melléklet 5. oszlop 13. sor </t>
  </si>
  <si>
    <t xml:space="preserve">2/a. számú melléklet 5. oszlop 22. sor + 2/b. számú melléklet 5. oszlop 26. sor </t>
  </si>
  <si>
    <t xml:space="preserve">2/a. számú melléklet 5. oszlop 25. sor + 2/b. számú melléklet 5. oszlop 29. sor </t>
  </si>
  <si>
    <t>Költségvetési és finanszírozási bevételek összesen (13+26)</t>
  </si>
  <si>
    <t>BEVÉTEL ÖSSZESEN (27+28)</t>
  </si>
  <si>
    <t>Felhalmozási célú finanszírozási bevételek összesen (14+20)</t>
  </si>
  <si>
    <t>Felhalmozási célú finanszírozási kiadások összesen
(14+...+25)</t>
  </si>
  <si>
    <t>Költségvetési és finanszírozási kiadások összesen (13+26)</t>
  </si>
  <si>
    <t>KIADÁSOK ÖSSZESEN (27+28)</t>
  </si>
  <si>
    <t>Új Ötv</t>
  </si>
  <si>
    <t>13. § (1) A helyi közügyek, valamint a helyben biztosítható közfeladatok körében ellátandó helyi önkormányzati feladatok</t>
  </si>
  <si>
    <t>különösen:</t>
  </si>
  <si>
    <t>1. településfejlesztés, településrendezés;</t>
  </si>
  <si>
    <t>2. településüzemeltetés (köztemetõk kialakítása és fenntartása, a közvilágításról való gondoskodás,</t>
  </si>
  <si>
    <t>kéményseprõ-ipari szolgáltatás biztosítása, a helyi közutak és tartozékainak kialakítása és fenntartása, közparkok</t>
  </si>
  <si>
    <t>és egyéb közterületek kialakítása és fenntartása, gépjármûvek parkolásának biztosítása);</t>
  </si>
  <si>
    <t>3. a közterületek, valamint az önkormányzat tulajdonában álló közintézmény elnevezése;</t>
  </si>
  <si>
    <t>4. egészségügyi alapellátás, az egészséges életmód segítését célzó szolgáltatások;</t>
  </si>
  <si>
    <t>5. környezet-egészségügy (köztisztaság, települési környezet tisztaságának biztosítása, rovar- és rágcsálóirtás);</t>
  </si>
  <si>
    <t>6. óvodai ellátás;</t>
  </si>
  <si>
    <t>7. kulturális szolgáltatás, különösen a nyilvános könyvtári ellátás biztosítása; filmszínház, elõadó-mûvészeti</t>
  </si>
  <si>
    <t>szervezet támogatása, a kulturális örökség helyi védelme; a helyi közmûvelõdési tevékenység támogatása;</t>
  </si>
  <si>
    <t>8. szociális, gyermekjóléti és gyermekvédelmi szolgáltatások és ellátások;</t>
  </si>
  <si>
    <t>9. lakás- és helyiséggazdálkodás;</t>
  </si>
  <si>
    <t>10. a területén hajléktalanná vált személyek ellátásának és rehabilitációjának, valamint a hajléktalanná válás</t>
  </si>
  <si>
    <t>megelõzésének biztosítása;</t>
  </si>
  <si>
    <t>11. helyi környezet- és természetvédelem, vízgazdálkodás, vízkárelhárítás, ivóvízellátás, szennyvízelvezetés, -kezelés</t>
  </si>
  <si>
    <t>és -ártalmatlanítás (csatornaszolgáltatás);</t>
  </si>
  <si>
    <t>12. honvédelem, polgári védelem, katasztrófavédelem, helyi közfoglalkoztatás;</t>
  </si>
  <si>
    <t>13. helyi adóval, gazdaságszervezéssel és a turizmussal kapcsolatos feladatok;</t>
  </si>
  <si>
    <t>14. a kistermelõk, õstermelõk számára – jogszabályban meghatározott termékeik – értékesítési lehetõségeinek</t>
  </si>
  <si>
    <t>biztosítása, ideértve a hétvégi árusítás lehetõségét is;</t>
  </si>
  <si>
    <t>15. sport, ifjúsági ügyek;</t>
  </si>
  <si>
    <t>16. nemzetiségi ügyek;</t>
  </si>
  <si>
    <t>17. közremûködés a település közbiztonságának biztosításában;</t>
  </si>
  <si>
    <t>18. helyi közösségi közlekedés biztosítása;</t>
  </si>
  <si>
    <t>19. hulladékgazdálkodás;</t>
  </si>
  <si>
    <t>20. távhõszolgáltatás.</t>
  </si>
  <si>
    <t>(2) Törvény a helyi közügyek, valamint a helyben biztosítható közfeladatok körében ellátandó más helyi önkormányzati</t>
  </si>
  <si>
    <t>feladatot is megállapíthat.</t>
  </si>
  <si>
    <t>14. § A 13. § (1) bekezdésében meghatározott feladatok ellátásának részletes szabályait, ha e törvény másként nem</t>
  </si>
  <si>
    <t>rendelkezik, jogszabályok tartalmazzák.</t>
  </si>
  <si>
    <t>15. § A helyi önkormányzat feladat- és hatásköreinek ellátása során – törvényben meghatározott módon és mértékben –</t>
  </si>
  <si>
    <t>biztosítja a közfoglalkoztatási jogviszonyban lévõ személy feladatellátásba történõ bevonását.</t>
  </si>
  <si>
    <t>ÖK</t>
  </si>
  <si>
    <t>PH</t>
  </si>
  <si>
    <t>CSKM</t>
  </si>
  <si>
    <t>Gyógyszerbeszerzés</t>
  </si>
  <si>
    <t>Vegyszerbeszerzés</t>
  </si>
  <si>
    <t>Szakmai anyagok beszerzése</t>
  </si>
  <si>
    <t>Vásárolt élelmezés</t>
  </si>
  <si>
    <t>Ügyvédi díj</t>
  </si>
  <si>
    <t>Továbbképzés</t>
  </si>
  <si>
    <t>Szakértői díjak</t>
  </si>
  <si>
    <t>Belterületbe vonás</t>
  </si>
  <si>
    <t>Időskorúak járadéka</t>
  </si>
  <si>
    <t>Mozgáskorlátozottak támogatása</t>
  </si>
  <si>
    <t>Települési önkormányzatok működésének támogatása</t>
  </si>
  <si>
    <t>Óvoda bértámogatás</t>
  </si>
  <si>
    <t>Óvoda működési támogatás</t>
  </si>
  <si>
    <t>Ingyenes és kedvezményes  gyerm.étk. tám.</t>
  </si>
  <si>
    <t xml:space="preserve">Hozzájárulás a pénzbeli szociális ellátásokhoz </t>
  </si>
  <si>
    <t>Pedagógus-továbbképzés támogatása</t>
  </si>
  <si>
    <t>Pedagóguspótlékok kiegészítő támogatása</t>
  </si>
  <si>
    <t>Oktatási felad.kapcs.szoc.juttat. támog.</t>
  </si>
  <si>
    <t>Szakmai, tanügyigazg.inform.felad.támog.</t>
  </si>
  <si>
    <t>Könyvtári, közműv. és múzemi feladatok tám.</t>
  </si>
  <si>
    <t>Csobánka Község Önkormányzatának 2013. évi bevételi terve</t>
  </si>
  <si>
    <t xml:space="preserve">2012 várható </t>
  </si>
  <si>
    <t>2013 eredeti előirányzat</t>
  </si>
  <si>
    <t>tény</t>
  </si>
  <si>
    <t>Borostyán Természetvédő Óvoda</t>
  </si>
  <si>
    <t>Petőfi S. Általános Iskola</t>
  </si>
  <si>
    <t>Baross P. Művelődési Ház és Könyvtár</t>
  </si>
  <si>
    <t xml:space="preserve">Közhatalmi bevételek </t>
  </si>
  <si>
    <t xml:space="preserve">Gépjárműadó </t>
  </si>
  <si>
    <t>Helyi adók  (4+..+7)</t>
  </si>
  <si>
    <t>ebből:  Építményadó (és hátralék)</t>
  </si>
  <si>
    <t>Telekadó (és hátralék)</t>
  </si>
  <si>
    <t>Iparűzési adó  (és hátralék)</t>
  </si>
  <si>
    <t xml:space="preserve">Illetékek </t>
  </si>
  <si>
    <t>Személyi jövedelemadó (10+11)</t>
  </si>
  <si>
    <t xml:space="preserve">ebből:  </t>
  </si>
  <si>
    <t>Személyi jövedelemadó helyben maradó része és a megyei önkormányzatok részesedése</t>
  </si>
  <si>
    <t>Jövedelemkülönbség mérséklése  (+,-)</t>
  </si>
  <si>
    <t xml:space="preserve">Termőföld bérbeadásából származó jövedelemadó </t>
  </si>
  <si>
    <t xml:space="preserve">Átengedett egyéb központi adók </t>
  </si>
  <si>
    <t xml:space="preserve">Talajterhelési díj </t>
  </si>
  <si>
    <t xml:space="preserve">Helyi adókhoz kapcsolódó pótlékok, bírságok, önkormányzatokat megillető bírságok és egyéb sajátos bevételek  </t>
  </si>
  <si>
    <t>Közhatalmi bevételek összesen                                                                                                                                      (1+2+3+8+9+12+13+14+15)</t>
  </si>
  <si>
    <t xml:space="preserve">Egyéb saját működési bevétel </t>
  </si>
  <si>
    <t>ebből:</t>
  </si>
  <si>
    <t>Áru- és készletértékesítés ellenértéke</t>
  </si>
  <si>
    <t>Közszolgáltatások ellenértéke (szemétdíj hátralék)</t>
  </si>
  <si>
    <t>Tandíj (CsKM)</t>
  </si>
  <si>
    <t>Egyéb sajátos bevétel</t>
  </si>
  <si>
    <t>Továbbszámlázott (közvetített) szolgáltatások értéke</t>
  </si>
  <si>
    <t>Bérleti és lízingdíj bevételek</t>
  </si>
  <si>
    <t>- DMRV</t>
  </si>
  <si>
    <t>- Lakbér bevétel</t>
  </si>
  <si>
    <t>- Helyiségbérleti díj</t>
  </si>
  <si>
    <t>- Intézményi bérleti díj (CsKM)</t>
  </si>
  <si>
    <t>- Külterületi bérleti díjak</t>
  </si>
  <si>
    <t>- Közterület foglalás díja</t>
  </si>
  <si>
    <t>Intézményi ellátási díjak (étkezési térítési díj)</t>
  </si>
  <si>
    <t>Alkalmazottak térítése (felnőtt étkezés)</t>
  </si>
  <si>
    <t>Kötbér, egyéb kártérítés, bánatpénz bevétele</t>
  </si>
  <si>
    <t>Alkalmazott, hallgató, tanuló stb. kártérítése és egyéb térítése</t>
  </si>
  <si>
    <t xml:space="preserve">Működési célú áfa bevételek, visszatérülések </t>
  </si>
  <si>
    <t xml:space="preserve">Működési célú hozam- és kamatbevételek </t>
  </si>
  <si>
    <t>Intézményi működési bevételek összesen                                                                                                  (17+34+35)</t>
  </si>
  <si>
    <t xml:space="preserve">Támogatásértékű működési bevételek </t>
  </si>
  <si>
    <t xml:space="preserve">Előző évi működési célú előirányzat-maradvány, pénzmaradvány átvétel összesen </t>
  </si>
  <si>
    <t xml:space="preserve">Működési célú pénzeszközátvételek államháztartáson belülről </t>
  </si>
  <si>
    <t>OEP-től átvett pénzeszköz</t>
  </si>
  <si>
    <t>Munkaügyi Központtól átvett pénzeszköz</t>
  </si>
  <si>
    <t>Működési bevételek összesen (16+36+..+39)</t>
  </si>
  <si>
    <t xml:space="preserve">Tárgyi eszközök, immateriális javak értékesítése </t>
  </si>
  <si>
    <t xml:space="preserve">Osztalékok, üzemeltetési és koncessziós díjak </t>
  </si>
  <si>
    <t xml:space="preserve">Tartós részesedések értékesítése </t>
  </si>
  <si>
    <t xml:space="preserve">Felhalmozási célú kamat- és árfolyamnyereség bevételei  </t>
  </si>
  <si>
    <t xml:space="preserve">Önkormányzati ingatlanok értékesítése, cseréje </t>
  </si>
  <si>
    <t>Önkormányzati lakások, telkek értékesítése részlet.</t>
  </si>
  <si>
    <t>Önkormányzati ing. értékesítés hátr.</t>
  </si>
  <si>
    <t xml:space="preserve">Telek értékesítés 2945/25-26-27 + CKÖ 40 e Ft </t>
  </si>
  <si>
    <t xml:space="preserve">Vagyoni értékű jog értékesítéséből, egyéb vagyonhasznosításból származó bevétel </t>
  </si>
  <si>
    <t>Felhalmozási saját bevételek összesen                                                                                                                          (43+…+48+52)</t>
  </si>
  <si>
    <t xml:space="preserve">Támogatásértékű felhalmozási bevételek </t>
  </si>
  <si>
    <t xml:space="preserve">Előző évi felhalmozási célú előirányzat-maradvány, pénzmaradvány átvétel összesen </t>
  </si>
  <si>
    <t xml:space="preserve">Felhalmozási célú pénzeszközátvételek államháztartáson kívülről </t>
  </si>
  <si>
    <t>Felhalmozási célú pénzeszközátvétel vállalkozásoktól (Hanfland Viziközmű Társ.)</t>
  </si>
  <si>
    <t xml:space="preserve">Felhalmozási célra kapott támogatások  az EU / központi ktgvetés költségvetéséből </t>
  </si>
  <si>
    <t>Felhalmozási bevételek összesen (54+55+56)</t>
  </si>
  <si>
    <t xml:space="preserve">Támogatási kölcsönök visszatérülése és igénybevétele összesen                                                                 </t>
  </si>
  <si>
    <t>Saját bevételek és átengedett pénzeszközök (43+59+60)</t>
  </si>
  <si>
    <t xml:space="preserve">Önkormányzat költségvetési támogatása </t>
  </si>
  <si>
    <t xml:space="preserve">Normatív hozzájárulás                                                                                                </t>
  </si>
  <si>
    <t>- lakosságszámhoz kötött</t>
  </si>
  <si>
    <t>- feladatmutatóhoz kötött</t>
  </si>
  <si>
    <t>- működési  célú</t>
  </si>
  <si>
    <t>- felhalmozási  célú</t>
  </si>
  <si>
    <t>Önhibájukon kívül hátrányos helyzetben lévő önkormányzatok támogatása</t>
  </si>
  <si>
    <t>A tartósan fizetésképtelen helyzetbe került helyi önkormányzatok adósságrendezésére irányuló hitelfelvétel visszterhes kamattámogatása, a pénzügyi gondnok díja</t>
  </si>
  <si>
    <t>Kiegészítő támogatás egyes közoktatási feladatokhoz</t>
  </si>
  <si>
    <t>Egyes szociális feladatok támogatása</t>
  </si>
  <si>
    <t>Címzett támogatás</t>
  </si>
  <si>
    <t>Céltámogatás</t>
  </si>
  <si>
    <t>Egyéb központi támogatás (kisebbségek fa.alapú tám)</t>
  </si>
  <si>
    <t>Irányító szervtől kapott támogatás                                              (INTÉZMÉNY FINANSZÍROZÁS)</t>
  </si>
  <si>
    <t xml:space="preserve">Előző évi költségvetési kiegészítések, visszatérülések összesen </t>
  </si>
  <si>
    <t>Támogatások összesen               (29+86+87)</t>
  </si>
  <si>
    <t>Költségvetési bevételek (61+88)</t>
  </si>
  <si>
    <t xml:space="preserve">Előző évek pénzmaradványának igénybevétele </t>
  </si>
  <si>
    <t xml:space="preserve">Rövid lejáratú hitelek felvétele </t>
  </si>
  <si>
    <t xml:space="preserve">Likvid hitelek felvétele </t>
  </si>
  <si>
    <t>Hosszú lejáratú hitelek felvétele</t>
  </si>
  <si>
    <t xml:space="preserve">Forgatási célú belföldi értékpapírok kibocsátása </t>
  </si>
  <si>
    <t xml:space="preserve">Forgatási célú értékpapírok értékesítése </t>
  </si>
  <si>
    <t xml:space="preserve">Befektetési célú belföldi értékpapírok kibocsátása </t>
  </si>
  <si>
    <t xml:space="preserve">Befektetési célú értékpapírok értékesítése </t>
  </si>
  <si>
    <t xml:space="preserve">Befektetési célú külföldi értékpapírok kibocsátása </t>
  </si>
  <si>
    <t xml:space="preserve">Hitelfelvétel külföldről </t>
  </si>
  <si>
    <t xml:space="preserve">Egyéb finanszírozás bevételei </t>
  </si>
  <si>
    <t>Finanszírozási bevételek          (91+…+100)</t>
  </si>
  <si>
    <t>Tárgyévi bevételek        (89+90+101)</t>
  </si>
  <si>
    <t>eltérés</t>
  </si>
  <si>
    <t>Csobánka Község Önkormányzat saját bevételeinek részletezése az adósságot keletkeztető ügyletből származó tárgyévi fizetési kötelezettség megállapításához</t>
  </si>
  <si>
    <t>Helyi adók felhalmozási célú hasznosítása</t>
  </si>
  <si>
    <t>Wekerle S. Alapkezelő</t>
  </si>
  <si>
    <t>Bursa Hungarica</t>
  </si>
  <si>
    <t>Orvosi ügyeleti ellátás támogatása</t>
  </si>
  <si>
    <t>Gólyahír Bt</t>
  </si>
  <si>
    <t>Iskolaorvosi ell / OEP fin tovább.</t>
  </si>
  <si>
    <t>Gyermekorvosi ell. Támogatása</t>
  </si>
  <si>
    <t xml:space="preserve">Csobánkai Polgárőrség </t>
  </si>
  <si>
    <t>Polgárőri feladatok ell.</t>
  </si>
  <si>
    <t>Szent Miklós Alapítvány</t>
  </si>
  <si>
    <t>Pomázi Ügyeleti Bt</t>
  </si>
  <si>
    <t>I.</t>
  </si>
  <si>
    <t>A települési önkormányzatok működésének támogatása</t>
  </si>
  <si>
    <t>a)</t>
  </si>
  <si>
    <t>Önkormányzati hivatal működésének támogatása</t>
  </si>
  <si>
    <t>2013. év első négy hónapjára átmeneti támogatás-elismert hivatali létszám alapján</t>
  </si>
  <si>
    <t>2013. május 1-jétől nyolc havi időarányos támogatás-elismert hivatali létszám alapján</t>
  </si>
  <si>
    <t>b)</t>
  </si>
  <si>
    <t>Település-üzemeltetéshez kapcsolódó feladatellátás támogatása</t>
  </si>
  <si>
    <t>c)</t>
  </si>
  <si>
    <t xml:space="preserve">2013. április 30-ig </t>
  </si>
  <si>
    <t xml:space="preserve">2013. május 1-től </t>
  </si>
  <si>
    <t>d)</t>
  </si>
  <si>
    <t xml:space="preserve">Egyéb kötelező önkormányzati feladatok támogatása </t>
  </si>
  <si>
    <t>II.</t>
  </si>
  <si>
    <t>Óvodapedagógusok támogatása</t>
  </si>
  <si>
    <t xml:space="preserve">2012/2013 tanév </t>
  </si>
  <si>
    <t>2013/2014 tanév</t>
  </si>
  <si>
    <t xml:space="preserve">Bölcsődében és a fogyatékos személyek nappali intézményében elhelyezett gyermekek étkeztetésének támogatása </t>
  </si>
  <si>
    <t xml:space="preserve">Óvodai, iskolai, kollégiumi étkeztetés támogatása </t>
  </si>
  <si>
    <t xml:space="preserve"> A TELEPÜLÉSI ÖNKORMÁNYZATOK EGYES KÖZNEVELÉSI ÉS GYERMEKÉTKEZTETÉSI FELADATAINAK TÁMOGATÁSA </t>
  </si>
  <si>
    <t>III.</t>
  </si>
  <si>
    <t xml:space="preserve">Egyes szociális és gyermekjóléti feladatok támogatása </t>
  </si>
  <si>
    <t xml:space="preserve">Szociális és gyermekjóléti alapszolgáltatások általános feladatai </t>
  </si>
  <si>
    <t xml:space="preserve">Gyermekjóléti központ </t>
  </si>
  <si>
    <t xml:space="preserve">Szociális étkeztetés </t>
  </si>
  <si>
    <t xml:space="preserve">Házi segítségnyújtás </t>
  </si>
  <si>
    <t>e)</t>
  </si>
  <si>
    <t xml:space="preserve">Falugondnoki vagy tanyagondnoki szolgáltatás </t>
  </si>
  <si>
    <t>f)</t>
  </si>
  <si>
    <t xml:space="preserve">Időskorúak nappali intézményi ellátása </t>
  </si>
  <si>
    <t>g)</t>
  </si>
  <si>
    <t xml:space="preserve">Fogyatékos és demens személyek nappali intézményi ellátása </t>
  </si>
  <si>
    <t>h)</t>
  </si>
  <si>
    <t xml:space="preserve">Pszichiátriai és szenvedélybetegek nappali intézményi ellátása </t>
  </si>
  <si>
    <t>i)</t>
  </si>
  <si>
    <t xml:space="preserve">Hajléktalanok nappali intézményi ellátása </t>
  </si>
  <si>
    <t>j)</t>
  </si>
  <si>
    <t xml:space="preserve">Gyermekek napközbeni ellátása </t>
  </si>
  <si>
    <t>k)</t>
  </si>
  <si>
    <t xml:space="preserve">Hajléktalanok átmeneti intézményei </t>
  </si>
  <si>
    <t>l)</t>
  </si>
  <si>
    <t xml:space="preserve">Gyermekek átmeneti intézményei </t>
  </si>
  <si>
    <t xml:space="preserve">Intézmény-üzemeltetési támogatás </t>
  </si>
  <si>
    <t>IV.</t>
  </si>
  <si>
    <t>ebből KÖRNYEZETVÉDELMI ALAP</t>
  </si>
  <si>
    <t xml:space="preserve">Könyvtári, közművelődési és múzeumi feladatok támogatása összesen 
</t>
  </si>
  <si>
    <t>Megyei hatókörű városi múzeumok feladatainak támogatása</t>
  </si>
  <si>
    <t>Megyei könyvtárak feladatainak támogatása</t>
  </si>
  <si>
    <t>Megyeszékhely megyei jogú városok és Szentendre Város Önkormányzatának közművelődési támogatása</t>
  </si>
  <si>
    <t>Települési önkormányzatok támogatása a nyilvános könyvtári ellátási és a közművelődési feladatokhoz</t>
  </si>
  <si>
    <t>Települési önkormányzatok muzeális intézményi feladatainak támogatása</t>
  </si>
  <si>
    <t>Budapest Főváros Önkormányzatának múzeumi, könyvtári és közművelődési támogatása</t>
  </si>
  <si>
    <t>Fővárosi kerületi önkormányzatok közművelődési támogatása</t>
  </si>
  <si>
    <t>Megyei könyvtár kistelepülési könyvtári és közművelődési célú kiegészítő támogatása</t>
  </si>
  <si>
    <t xml:space="preserve">A települési önkormányzatok által fenntartott, illetve támogatott előadó-művészeti szervezetek támogatása </t>
  </si>
  <si>
    <t xml:space="preserve">Színházművészeti szervezetek támogatása </t>
  </si>
  <si>
    <t>A nemzeti minősítésű színházművészeti szervezetek támogatása</t>
  </si>
  <si>
    <t xml:space="preserve">A nemzeti minősítésű színházművészeti szervezetek művészeti támogatása </t>
  </si>
  <si>
    <t>A nemzeti minősítésű színházművészeti szervezetek létesítmény-gazdálkodási célú működési támogatása</t>
  </si>
  <si>
    <t xml:space="preserve">A kiemelt minősítésű színházművészeti szervezetek támogatása </t>
  </si>
  <si>
    <t xml:space="preserve">A kiemelt minősítésű színházművészeti szervezetek művészeti támogatása </t>
  </si>
  <si>
    <t xml:space="preserve">A kiemelt minősítésű színházművészeti szervezetek működési támogatása </t>
  </si>
  <si>
    <t xml:space="preserve">Táncművészeti szervezetek támogatása </t>
  </si>
  <si>
    <t xml:space="preserve">A nemzeti minősítésű táncművészeti szervezetek művészeti támogatása </t>
  </si>
  <si>
    <t>A nemzeti minősítésű táncművészeti szervezetek létesítmény-gazdálkodási célú működési támogatása</t>
  </si>
  <si>
    <t xml:space="preserve">A kiemelt minősítésű táncművészeti szervezetek művészeti támogatása </t>
  </si>
  <si>
    <t>A kiemelt minősítésű táncművészeti szervezetek létesítmény-gazdálkodási célú működési támogatása</t>
  </si>
  <si>
    <t xml:space="preserve">Zeneművészeti szervezetek támogatása </t>
  </si>
  <si>
    <t xml:space="preserve">Zenekarok támogatása </t>
  </si>
  <si>
    <t xml:space="preserve">A nemzeti minősítésű zenekarok támogatása </t>
  </si>
  <si>
    <t xml:space="preserve">A kiemelt minősítésű zenekarok támogatása </t>
  </si>
  <si>
    <t xml:space="preserve">Énekkarok támogatása </t>
  </si>
  <si>
    <t xml:space="preserve">A nemzeti minősítésű énekkarok támogatása </t>
  </si>
  <si>
    <t xml:space="preserve">A kiemelt minősítésű énekkarok támogatása </t>
  </si>
  <si>
    <t xml:space="preserve"> A TELEPÜLÉSI ÖNKORMÁNYZATOK KULTURÁLIS FELADATAINAK TÁMOGATÁSA ÖSSZESEN </t>
  </si>
  <si>
    <t>Üdülőhelyi feladatok támogatása</t>
  </si>
  <si>
    <t>Lakott külterülettel kapcsolatos feladatok támogatása</t>
  </si>
  <si>
    <t>MINDÖSSZESEN:</t>
  </si>
  <si>
    <t>Csobánka Község Önkormányzata</t>
  </si>
  <si>
    <t>Rozmaring</t>
  </si>
  <si>
    <t>Borony Tánccsoport</t>
  </si>
  <si>
    <t>Borony Gy. Tánccsoport</t>
  </si>
  <si>
    <t>Baba-mama</t>
  </si>
  <si>
    <t>Hipp-hopp</t>
  </si>
  <si>
    <t>Vadvirág</t>
  </si>
  <si>
    <t>Énekkar</t>
  </si>
  <si>
    <t>Testületi ülés</t>
  </si>
  <si>
    <t>Cséke</t>
  </si>
  <si>
    <t>Oszoly</t>
  </si>
  <si>
    <t>Prohászka</t>
  </si>
  <si>
    <t>Helyiségek hasznosítása utáni kedvezmény, mentesség                                                                                (Művelődési Ház 3.640 Ft/óra)</t>
  </si>
  <si>
    <t>óra</t>
  </si>
  <si>
    <t>e Ft/ó</t>
  </si>
  <si>
    <t>Csobánkai Polgármesteri Hivatal</t>
  </si>
  <si>
    <t>Óvodáztatási támogatás</t>
  </si>
  <si>
    <t>Egyéb pénzbeni juttatás</t>
  </si>
  <si>
    <t>Közgyógyellátás</t>
  </si>
  <si>
    <t>Normatív ápolási díj</t>
  </si>
  <si>
    <t>Pénzbeni átmeneti segély</t>
  </si>
  <si>
    <t>Pénzbeni temetési segély</t>
  </si>
  <si>
    <t>2. számú tájékoztató tábla</t>
  </si>
  <si>
    <t>1/a. számú tájékoztató tábla</t>
  </si>
  <si>
    <t>ÖK + Általános Iskola</t>
  </si>
  <si>
    <t>Területalapú támogatás</t>
  </si>
  <si>
    <t>1/b. számú tájékoztató tábla</t>
  </si>
  <si>
    <t>Csobánka Község Önkormányzatának 2013. évi kiadási terve</t>
  </si>
  <si>
    <t>terv</t>
  </si>
  <si>
    <t xml:space="preserve">Rendszeres személyi juttatás </t>
  </si>
  <si>
    <t xml:space="preserve">Nem rendszeres személyi juttatás </t>
  </si>
  <si>
    <t xml:space="preserve">Külső személyi juttatások </t>
  </si>
  <si>
    <t>Személyi juttatások (1+2+3)</t>
  </si>
  <si>
    <t xml:space="preserve">Munkaadókat terhelő járulékok és szoc.hj. összesen </t>
  </si>
  <si>
    <t>Dologi kiadások ÁFA nélkül (7+21+25+37+38+43+44)</t>
  </si>
  <si>
    <t xml:space="preserve">Készletbeszerzés </t>
  </si>
  <si>
    <t>Élelmiszer beszerzés</t>
  </si>
  <si>
    <t>Irodaszer, nyomtatvány beszerzése</t>
  </si>
  <si>
    <t>Könyv beszerzése</t>
  </si>
  <si>
    <t>Folyóirat beszerzése</t>
  </si>
  <si>
    <t>Egyéb információhordozó beszer.</t>
  </si>
  <si>
    <t>Tüzelőanyagok beszerzése</t>
  </si>
  <si>
    <t>Hajtó- és kenőanyag beszer.</t>
  </si>
  <si>
    <t>Kisértékű tárgyi eszközök, szellemi termékek beszerzése</t>
  </si>
  <si>
    <t>Munkaruha, védőruha, formaruha, egyenruha beszerzése</t>
  </si>
  <si>
    <t>Egyéb anyagbeszerzés</t>
  </si>
  <si>
    <t xml:space="preserve">Kommunikációs szolgáltatások </t>
  </si>
  <si>
    <t>Nem adatátviteli célú távközlési díjak</t>
  </si>
  <si>
    <t>Adatátviteli célú távközl. díjak</t>
  </si>
  <si>
    <t>Egyéb komm.szolgáltatások</t>
  </si>
  <si>
    <t xml:space="preserve">Szolgáltatási kiadások </t>
  </si>
  <si>
    <t>Bérleti és lízing díjak</t>
  </si>
  <si>
    <t>Szállítási szolgáltatás díja</t>
  </si>
  <si>
    <t>Gázenergia-szolgáltatás díja</t>
  </si>
  <si>
    <t>Villamosenergia-szolg. díja</t>
  </si>
  <si>
    <t>Távhő- és melegvíz-szolgáltatás díja</t>
  </si>
  <si>
    <t>Víz- és csatornadíjak</t>
  </si>
  <si>
    <t>Karbantartási, kisjavítási szolgáltatások kiadásai</t>
  </si>
  <si>
    <t>ingatlan karbantart.</t>
  </si>
  <si>
    <t>út karbantart.</t>
  </si>
  <si>
    <t>szerelés</t>
  </si>
  <si>
    <t>fénymásoló karbantart.</t>
  </si>
  <si>
    <t>szgép karbantart.</t>
  </si>
  <si>
    <t>karbantartás- kisjav.</t>
  </si>
  <si>
    <t>Egyéb üzemeltetési, fenntartási szolg. kiadások</t>
  </si>
  <si>
    <t>Biztonsági szolg</t>
  </si>
  <si>
    <t>egyéb be nen sorolható</t>
  </si>
  <si>
    <t>gyepmester, rágcsáló</t>
  </si>
  <si>
    <t>üzemorvos</t>
  </si>
  <si>
    <t>szemét szállítás</t>
  </si>
  <si>
    <t>posta</t>
  </si>
  <si>
    <t>egyéb üzemelt. + 200 E 2012 selejtezés</t>
  </si>
  <si>
    <t>honlap</t>
  </si>
  <si>
    <t xml:space="preserve">Továbbszámlázott (közvetített) szolgáltatások kiadásai </t>
  </si>
  <si>
    <t>Pénzügyi szolgáltatások kiadásai</t>
  </si>
  <si>
    <t>Vásárolt közszolgáltatások</t>
  </si>
  <si>
    <t xml:space="preserve">Kiküldetés, reprezentáció, reklámkiadások </t>
  </si>
  <si>
    <t>Belföldi kiküldetés (alpolg 209 eFt)</t>
  </si>
  <si>
    <t>Külföldi kiküldetés</t>
  </si>
  <si>
    <t>Reprezentáció</t>
  </si>
  <si>
    <t>Reklám és propagandakiadások</t>
  </si>
  <si>
    <t>Szellemi tevékenység teljesítéséhez kapcsolódó kifizetés</t>
  </si>
  <si>
    <t xml:space="preserve">Szellemi tevékenység </t>
  </si>
  <si>
    <t>Könyvvizsg.díj</t>
  </si>
  <si>
    <t>Belső ellenőrzés, adatrögz.</t>
  </si>
  <si>
    <t>Közbeszerzés</t>
  </si>
  <si>
    <t>Egyéb dologi kiadások</t>
  </si>
  <si>
    <t xml:space="preserve">Dologi kiadások ÁFÁ-ja </t>
  </si>
  <si>
    <t xml:space="preserve">Előző évi maradvány visszafizetése </t>
  </si>
  <si>
    <t>Egyéb folyó kiadások (kivéve kamatkiadások, követelés elengedés, tartozásátvállalás és különféle költségvetési befizetések)</t>
  </si>
  <si>
    <t>Tagdíjak, hatósági díjak, érd.hj</t>
  </si>
  <si>
    <t>Adó, illeték, szja cafeteria</t>
  </si>
  <si>
    <t>Díjak befiz (bizt)</t>
  </si>
  <si>
    <t>Bankktg</t>
  </si>
  <si>
    <t xml:space="preserve">Kamatkiadások </t>
  </si>
  <si>
    <t xml:space="preserve">Követelés elengedés, tartozásátvállalás kiadásai </t>
  </si>
  <si>
    <t>Dologi és egyéb folyó kiadások összesen                                                               (06+45+46+47+48+49)</t>
  </si>
  <si>
    <t>Irányító szerv alá tartozó költségvetési szervnek folyósított működési támogatás (INTÉZMÉNY FINANSZÍROZÁS)</t>
  </si>
  <si>
    <t xml:space="preserve">Támogatásértékű működési kiadások összesen </t>
  </si>
  <si>
    <t xml:space="preserve">Előző évi működési célú pénzmaradvány átadás összesen </t>
  </si>
  <si>
    <t xml:space="preserve">Működési célú pénzeszközátadások államháztartáson kívülre összesen </t>
  </si>
  <si>
    <t>Bursa Hungarica (Kt hat alapján 600 E Ft)</t>
  </si>
  <si>
    <t>Pomáz Tűzoltóság (tagdíj)</t>
  </si>
  <si>
    <t>Pomáz Orvosi Ügyelet (47880 Ft*12 hó)</t>
  </si>
  <si>
    <t>Iskolaorvosi ellát. (OEP tám 7,7 E Ft/hótovább)</t>
  </si>
  <si>
    <t>Családsegítő szolg. Pomáz (Szt Miklós szerz sz.)</t>
  </si>
  <si>
    <t>Kisebbségi ÖK (214 E Ft/év/ÖK)</t>
  </si>
  <si>
    <t>Duna-Vértes Hull.gazd szerz.sz.</t>
  </si>
  <si>
    <t>Gyermekorvosi rendtám (90 E Ft/hó)</t>
  </si>
  <si>
    <t>Civilszerv. tám</t>
  </si>
  <si>
    <t>Bírósági kötelezés</t>
  </si>
  <si>
    <t>Hanfland ér.hj</t>
  </si>
  <si>
    <t>Hat.kötelezés</t>
  </si>
  <si>
    <t xml:space="preserve">Társadalom-, szociálpolitikai és egyéb juttatás, támogatás  </t>
  </si>
  <si>
    <t>Rendsz. szoc segély. Szt 37/B §1 b</t>
  </si>
  <si>
    <t>Rendszeres szoc segély. eg.kár.rész</t>
  </si>
  <si>
    <t>Rendelkezésre állási támogatás</t>
  </si>
  <si>
    <t>Bérpótló juttatás</t>
  </si>
  <si>
    <t>Normatív lakásfenntartási tám</t>
  </si>
  <si>
    <t>Egyéb ápolási díj</t>
  </si>
  <si>
    <t>Normatív rendszeres gyermekvédelmi tám</t>
  </si>
  <si>
    <t>Kiegészítő gyermvéd tám</t>
  </si>
  <si>
    <t>Rendkívüli gyermekvédelmi támogatás</t>
  </si>
  <si>
    <t>Egyéb önk.rend. megáll juttatás</t>
  </si>
  <si>
    <t>Közcélú foglalkoztatás</t>
  </si>
  <si>
    <t>Term.nyújtott rendsz.szoc.seg.</t>
  </si>
  <si>
    <t>Adósságkez.termnyújtott tám</t>
  </si>
  <si>
    <t>Term.nyújtott átmen.szoc.seg.</t>
  </si>
  <si>
    <t>Egyéb működési célú támogatások, kiadások pénzforgalom nélküli kiadások nélkül összesen (51+..+55)</t>
  </si>
  <si>
    <t>Működési céltartalék és általános tartalék</t>
  </si>
  <si>
    <t>Egyéb pénzforgalom nélküli kiadások</t>
  </si>
  <si>
    <t>Egyéb működési célú támogatások, kiadások összesen                                                                                               (51+...+58)</t>
  </si>
  <si>
    <t xml:space="preserve">Ellátottak pénzbeli juttatásai </t>
  </si>
  <si>
    <t>Működési kiadások összesen (4+5+50+59+60)</t>
  </si>
  <si>
    <t>Felújítás (ÁFA-val)</t>
  </si>
  <si>
    <t xml:space="preserve">Intézményi  beruházási kiadások </t>
  </si>
  <si>
    <t xml:space="preserve">Irányító szerv alá tartozó költségvetési szervnek folyósított felhalmozási támogatás </t>
  </si>
  <si>
    <t xml:space="preserve">Támogatásértékű felhalmozási kiadások </t>
  </si>
  <si>
    <t xml:space="preserve">Felhalmozási célú garancia- és kezességvállalásból származó kifizetés </t>
  </si>
  <si>
    <t xml:space="preserve">Előző évi felhalmozási célú  pénzmaradvány átadás összesen </t>
  </si>
  <si>
    <t xml:space="preserve">Felhalmozási célú pénzeszközátadások </t>
  </si>
  <si>
    <t>Felhalmozási kiadások összesen (62+….+69)</t>
  </si>
  <si>
    <t xml:space="preserve">Támogatási kölcsönök nyújtása és törlesztése összesen </t>
  </si>
  <si>
    <t>Költségvetési kiadások (61+70+71)</t>
  </si>
  <si>
    <t xml:space="preserve">Rövid lejáratú hitelek törlesztése </t>
  </si>
  <si>
    <t xml:space="preserve">Likvid hitelek törlesztése </t>
  </si>
  <si>
    <t xml:space="preserve">Hosszú lejáratú hitelek törlesztése </t>
  </si>
  <si>
    <t xml:space="preserve">Forgatási célú belföldi értékpapírok beváltása </t>
  </si>
  <si>
    <t xml:space="preserve">Forgatási célú értékpapírok vásárlása   </t>
  </si>
  <si>
    <t xml:space="preserve">Befektetési célú belföldi értékpapírok beváltása </t>
  </si>
  <si>
    <t xml:space="preserve">Befektetési célú értékpapírok vásárlása </t>
  </si>
  <si>
    <t xml:space="preserve">Befektetési célú külföldi értékpapírok beváltása </t>
  </si>
  <si>
    <t xml:space="preserve">Hiteltörlesztés külföldre </t>
  </si>
  <si>
    <t xml:space="preserve">Egyéb finanszírozás kiadásai </t>
  </si>
  <si>
    <t>Finanszírozási kiadások (73+…+82)</t>
  </si>
  <si>
    <t>Tárgyévi kiadások          (72+83)</t>
  </si>
  <si>
    <t>Csobánka Község Önkormányzat költségvetési szervei engedélyezett álláshelyeinek száma</t>
  </si>
  <si>
    <t>Polgármesteri Hivatal</t>
  </si>
  <si>
    <t>Védőnői Szolgálat</t>
  </si>
  <si>
    <t>Csobánka Község Önkormányzat adósságot keletkeztető ügyletekből és kezességvállalásokból fennálló kötelezettségei</t>
  </si>
  <si>
    <t>Helyi adók felhalmozási célú felhasználása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</si>
  <si>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</si>
  <si>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</si>
  <si>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</si>
  <si>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</si>
  <si>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</si>
  <si>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</si>
  <si>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 xml:space="preserve">  Felhalmozási célú finanszírozási bevételek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</si>
  <si>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</si>
  <si>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</si>
  <si>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</si>
  <si>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</si>
  <si>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</si>
  <si>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</si>
  <si>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</si>
  <si>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</si>
  <si>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</si>
  <si>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</si>
  <si>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</si>
  <si>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</si>
  <si>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</si>
  <si>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</si>
  <si>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</si>
  <si>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</si>
  <si>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</si>
  <si>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</si>
  <si>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</si>
  <si>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9.1. melléklet a ……/2013. (….) önkormányzati rendelethez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</si>
  <si>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</si>
  <si>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</si>
  <si>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</si>
  <si>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</si>
  <si>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II. Átvett pénzeszközök  államháztartáson belülről (2.1.+2.4.)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</si>
  <si>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</si>
  <si>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</si>
  <si>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</si>
  <si>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</si>
  <si>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</si>
  <si>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</si>
  <si>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</si>
  <si>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</si>
  <si>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</si>
  <si>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</si>
  <si>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II. Felhalmozási költségvetés kiadásai (2.1+…+2.4)</t>
  </si>
  <si>
    <t>IV. Függő, átfutó, kiegyenlítő kiadások</t>
  </si>
  <si>
    <t>9.5. melléklet a ……/2013. (….) önkormányzati rendelethez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</si>
  <si>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</si>
  <si>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</si>
  <si>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</si>
  <si>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</si>
  <si>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</si>
  <si>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Adatszolgáltatás 
az elismert tartozásállományról</t>
  </si>
  <si>
    <t>2013. előtti kifizetés</t>
  </si>
  <si>
    <t>2015. 
után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</si>
  <si>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</si>
  <si>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</si>
  <si>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</si>
  <si>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</si>
  <si>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</si>
  <si>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</si>
  <si>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</si>
  <si>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</si>
  <si>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</si>
  <si>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</si>
  <si>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</si>
  <si>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 xml:space="preserve"> Egyéb működési célú kiadások</t>
  </si>
  <si>
    <t>Kölcsön nyújtása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</si>
  <si>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</si>
  <si>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</si>
  <si>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</si>
  <si>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</si>
  <si>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</si>
  <si>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</si>
  <si>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</si>
  <si>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</si>
  <si>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</si>
  <si>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</si>
  <si>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</si>
  <si>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</si>
  <si>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</si>
  <si>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</si>
  <si>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</si>
  <si>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</si>
  <si>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</si>
  <si>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</si>
  <si>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</si>
  <si>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</si>
  <si>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</si>
  <si>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</si>
  <si>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</si>
  <si>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</si>
  <si>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</si>
  <si>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</si>
  <si>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</si>
  <si>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</si>
  <si>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</si>
  <si>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</si>
  <si>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</si>
  <si>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</si>
  <si>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</si>
  <si>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</si>
  <si>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</si>
  <si>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</si>
  <si>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</si>
  <si>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</si>
  <si>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</si>
  <si>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</si>
  <si>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</si>
  <si>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</si>
  <si>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</si>
  <si>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</si>
  <si>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</si>
  <si>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Előirányzat</t>
  </si>
  <si>
    <t>Bevételek</t>
  </si>
  <si>
    <t>Intézményi működési bevételek</t>
  </si>
  <si>
    <t>Helyi adók</t>
  </si>
  <si>
    <t>Megjegyzés</t>
  </si>
  <si>
    <t>Csobánka község Önkormányzata Képviselő-testületének</t>
  </si>
  <si>
    <t xml:space="preserve">   Helyi, nemzetiségi önkormányzattól, intézménytől átvett pénzeszköz</t>
  </si>
  <si>
    <t>Szerkezetátalakítási tartalék</t>
  </si>
  <si>
    <t>6.3</t>
  </si>
  <si>
    <t>Működési célú finanszírozási bevételek (ktgvetési pénzm.)</t>
  </si>
  <si>
    <t>Hitel felvétel (minuszos számla egyenleg)</t>
  </si>
  <si>
    <t>BEVÉTELEK ÖSSZESEN: (10+11+12)</t>
  </si>
  <si>
    <t>KIADÁSOK ÖSSZESEN: (6+7+8)</t>
  </si>
  <si>
    <t xml:space="preserve">Óvodapedagógusok, és az óvodapedagógusok nevelő munkáját közvetlenül segítők bértámogatása 
</t>
  </si>
  <si>
    <t xml:space="preserve">Óvodaműködtetési támogatás </t>
  </si>
  <si>
    <t xml:space="preserve">Ingyenes és kedvezményes gyermekétkeztetés támogatása </t>
  </si>
  <si>
    <r>
      <t>Óvodapedagógusok nevelő munkáját közvetlenül segítők támogatása</t>
    </r>
    <r>
      <rPr>
        <i/>
        <sz val="10"/>
        <rFont val="Times New Roman"/>
        <family val="1"/>
        <charset val="238"/>
      </rPr>
      <t xml:space="preserve"> </t>
    </r>
  </si>
  <si>
    <t>2014. évi előirányzat</t>
  </si>
  <si>
    <t>Felhasználás
2013. XII.31-ig</t>
  </si>
  <si>
    <t>2014. év utáni szükséglet
(6=2 - 4 - 5)</t>
  </si>
  <si>
    <t>Gyermekjóléti Szolgálat</t>
  </si>
  <si>
    <t>Önkormányzai ingatlan, és vagyoni értékű jog értékesítése, hasznosítása</t>
  </si>
  <si>
    <t xml:space="preserve">   Hosszú lejáratú hitelek kölcsönök felvétele</t>
  </si>
  <si>
    <t>II. Átengedett központi adók (2012-ben szja is)</t>
  </si>
  <si>
    <t>Egyéb támogatás (2012-ben adósság konszolidáció)</t>
  </si>
  <si>
    <t>2014/2015 tanév</t>
  </si>
  <si>
    <t>Gyermekétkeztetés támogatása</t>
  </si>
  <si>
    <t xml:space="preserve">A finanszírozás szempontjából elismert  dolgozók bértámogatása </t>
  </si>
  <si>
    <t xml:space="preserve">Társulás által fenntartott óvodákba bejáró gyermekek utaztatásának támogatása 
</t>
  </si>
  <si>
    <t>CIVIL ALAP</t>
  </si>
  <si>
    <t>cím</t>
  </si>
  <si>
    <t>helyrajzi szám</t>
  </si>
  <si>
    <t>felújítás</t>
  </si>
  <si>
    <t>tető felújítás</t>
  </si>
  <si>
    <t>tető javítás</t>
  </si>
  <si>
    <t>lépcsők javítása</t>
  </si>
  <si>
    <t>Települési önkormányzatok köznevelési feladatainak egyéb támogatása</t>
  </si>
  <si>
    <t>2015. várható ktg.</t>
  </si>
  <si>
    <t>4. számú tájékoztató tábla</t>
  </si>
  <si>
    <t>3. számú tájékoztató tábla</t>
  </si>
  <si>
    <t>2016. évi előirányzat</t>
  </si>
  <si>
    <t>2015. évi terv</t>
  </si>
  <si>
    <t>Az általános működés és ágazati feladatok támogatásának alakulása jogcímenként</t>
  </si>
  <si>
    <t>Beszámítás összege (2015 kiegészítő támogatás)</t>
  </si>
  <si>
    <t>(1)</t>
  </si>
  <si>
    <t>(2)</t>
  </si>
  <si>
    <t>(3)</t>
  </si>
  <si>
    <t>Óvodapedagógus béremelés támogatás</t>
  </si>
  <si>
    <t>(8)</t>
  </si>
  <si>
    <t>Pedagógus II. kategória kieg. bértámogatás</t>
  </si>
  <si>
    <t xml:space="preserve"> Helyi önkormányzat által felhasználható központosított előirányzatok</t>
  </si>
  <si>
    <t xml:space="preserve">A TELEPÜLÉSI ÖNKORMÁNYZATOK SZOCIÁLIS  ÉS GYERMEKJÓLÉTI FELADATAINAK TÁMOGATÁSA ÖSSZESEN </t>
  </si>
  <si>
    <t>Családsegító Szolgálat  feladatellátás támogatás</t>
  </si>
  <si>
    <t>Családsegítő Szolgálat állami tám.átadás</t>
  </si>
  <si>
    <t>Fő út 63. /2-es lakás (664/2 hrsz)</t>
  </si>
  <si>
    <t>kémény bontás</t>
  </si>
  <si>
    <t>szigetelés</t>
  </si>
  <si>
    <t>Csobogó sétány játszótér (391/2 hrsz)</t>
  </si>
  <si>
    <t>homok pótlás</t>
  </si>
  <si>
    <t>víz bevezetés felső ingatlanról</t>
  </si>
  <si>
    <t>elektromos áram kialakítása</t>
  </si>
  <si>
    <t xml:space="preserve">térfigyelő kamera </t>
  </si>
  <si>
    <t>beruházás</t>
  </si>
  <si>
    <t xml:space="preserve">Óvoda Fő út 11. (614 hrsz) </t>
  </si>
  <si>
    <t xml:space="preserve">Hivatal Fő út 1. (618/1 hrsz) </t>
  </si>
  <si>
    <t>Garázs köz (661/1)</t>
  </si>
  <si>
    <t xml:space="preserve">Mese lépcső (648 hrsz) </t>
  </si>
  <si>
    <t>Általános Iskola Vörösvári út 12. (940 hrsz)</t>
  </si>
  <si>
    <t xml:space="preserve">Sportpálya (406/125 hrsz) </t>
  </si>
  <si>
    <t>karbantartás</t>
  </si>
  <si>
    <t>kis pályán kapuk felújítása</t>
  </si>
  <si>
    <t>Közösségi ház és könyvtár -  Béke út 4. (961/3 hrsz)</t>
  </si>
  <si>
    <t>tornaszoba</t>
  </si>
  <si>
    <t>besorolás</t>
  </si>
  <si>
    <t>sorsz.</t>
  </si>
  <si>
    <t>Beruházás összesen</t>
  </si>
  <si>
    <t>Felújítás</t>
  </si>
  <si>
    <t>Karbantartás (dologi kiadás)</t>
  </si>
  <si>
    <t>Hidak</t>
  </si>
  <si>
    <t xml:space="preserve">     - Elvonások</t>
  </si>
  <si>
    <t>Működési célú pénzeszköz átadás államháztatáson belülre</t>
  </si>
  <si>
    <t>Egyéb működési célú támogatások államháztartáson kívülre</t>
  </si>
  <si>
    <t>Céltartalék (közvilágítás)</t>
  </si>
  <si>
    <t>Áru- és készletértékesítés / közvetített szolgáltatás</t>
  </si>
  <si>
    <t>Községgazdálkodás</t>
  </si>
  <si>
    <t xml:space="preserve"> Környezetvédelmi Intézkedési Terve</t>
  </si>
  <si>
    <t xml:space="preserve">a/1. Patakmeder tisztítása, kotrása </t>
  </si>
  <si>
    <t>b/1. Az Ök. 2015. évi fejlesztési, felújítási, karbantartási terve szerinti kiadásokra</t>
  </si>
  <si>
    <t>b/2. Zöldhulladék elszállítása a közszolgáltatáson kívül</t>
  </si>
  <si>
    <t>d/1 1956-os kopjafa elkészítése, telepítése</t>
  </si>
  <si>
    <t xml:space="preserve">k/1. Zöldhulladék házi komposztálása </t>
  </si>
  <si>
    <t>k/2. A japán keserűfű elleni védekezés népszerűsítése, a védekezésben részt vevők hozzájárulása esetén részükre elismerésként közterületi tábla elhelyezése</t>
  </si>
  <si>
    <t>Környezetvédelmi alap terhére elszámolható</t>
  </si>
  <si>
    <t>Kivitelezés tervezett kezdése</t>
  </si>
  <si>
    <t>2</t>
  </si>
  <si>
    <t>Felújítások nettó értéke</t>
  </si>
  <si>
    <t>ÁFA</t>
  </si>
  <si>
    <t>Felújítások bruttó értéke</t>
  </si>
  <si>
    <t>Beruházási (felhalmozási) kiadások előirányzata feladatonként</t>
  </si>
  <si>
    <t>Beruházások nettó értéke</t>
  </si>
  <si>
    <t>Beruházások bruttó értéke</t>
  </si>
  <si>
    <t>2017. évi előirányzat</t>
  </si>
  <si>
    <t>2017.</t>
  </si>
  <si>
    <r>
      <t xml:space="preserve">Külső forrásból fedezhető működési hiány  </t>
    </r>
    <r>
      <rPr>
        <sz val="7"/>
        <rFont val="Times New Roman"/>
        <family val="1"/>
        <charset val="238"/>
      </rPr>
      <t>(2.1. melléklet 3. oszlop 27. sor)</t>
    </r>
  </si>
  <si>
    <r>
      <t xml:space="preserve">Külső forrásból fedezhető felhalmozási hiány  </t>
    </r>
    <r>
      <rPr>
        <sz val="7"/>
        <rFont val="Times New Roman"/>
        <family val="1"/>
        <charset val="238"/>
      </rPr>
      <t>(2.2. melléklet 3. oszlop 30. sor)</t>
    </r>
  </si>
  <si>
    <t>Külső forrásból fedezhető összes hiány (1+2)</t>
  </si>
  <si>
    <t>Csobánka Község Önkormányzat</t>
  </si>
  <si>
    <t>szakfeladat/feladat-ellátási hely</t>
  </si>
  <si>
    <t>munkakör</t>
  </si>
  <si>
    <t>álláshely száma</t>
  </si>
  <si>
    <t>választott tisztségviselők</t>
  </si>
  <si>
    <t>polgármester</t>
  </si>
  <si>
    <t>1 fő</t>
  </si>
  <si>
    <t>alpolgármester</t>
  </si>
  <si>
    <t>város- és községgazdálkodás</t>
  </si>
  <si>
    <t>(munkavállalók - Mt. szerinti alkalmazottak)</t>
  </si>
  <si>
    <t>karbantartó</t>
  </si>
  <si>
    <t>2 fő</t>
  </si>
  <si>
    <t>takarító</t>
  </si>
  <si>
    <t>0,5 fő</t>
  </si>
  <si>
    <t>Petőfi Sándor Általános Iskola</t>
  </si>
  <si>
    <t>(Kjt. szerinti közalkalmazott)</t>
  </si>
  <si>
    <t>takarító és konyhai kisegítő</t>
  </si>
  <si>
    <t>Baross Péter Közösségi Ház és Könyvtár</t>
  </si>
  <si>
    <t>közművelődési igazgatási ügyintéző</t>
  </si>
  <si>
    <t>könyvtáros</t>
  </si>
  <si>
    <t>védőnő</t>
  </si>
  <si>
    <t>önálló családgondozó</t>
  </si>
  <si>
    <t>köztisztviselők</t>
  </si>
  <si>
    <t>(Kttv. szerint)</t>
  </si>
  <si>
    <t>hivatalvezető</t>
  </si>
  <si>
    <t>9,75 fő</t>
  </si>
  <si>
    <t>közalkalmazottak</t>
  </si>
  <si>
    <t>(Kjt. szerint)</t>
  </si>
  <si>
    <t>óvodavezető</t>
  </si>
  <si>
    <t>óvodapedagógus</t>
  </si>
  <si>
    <t>10 fő</t>
  </si>
  <si>
    <t>pedagógiai asszisztens</t>
  </si>
  <si>
    <t>dajka</t>
  </si>
  <si>
    <t>5 fő</t>
  </si>
  <si>
    <t>óvodatitkár</t>
  </si>
  <si>
    <t>5. számú tájékoztató tábla</t>
  </si>
  <si>
    <t xml:space="preserve">Vis maior támogatás </t>
  </si>
  <si>
    <t xml:space="preserve">   Egyéb felhalmozási támogatás államháztartáson belülről (vis maior)</t>
  </si>
  <si>
    <t>A HELYI ÖNKORMÁNYZATOK MŰKÖDÉSÉNEK ÁLTALÁNOS TÁMOGATÁSA ÖSSZESEN</t>
  </si>
  <si>
    <t>Csobánkai Sportegyesület</t>
  </si>
  <si>
    <t>2013. évről áthúzódó bérkompenzáció</t>
  </si>
  <si>
    <t>E-útdíj bevezetésvel kapcsolatos bevételkiesés ellentételezése</t>
  </si>
  <si>
    <t>2016.01.01-jétől</t>
  </si>
  <si>
    <t>2016. évi terv</t>
  </si>
  <si>
    <t>a 2016. évi költségvetés Környezetvédelmi Alapjának felhasználására</t>
  </si>
  <si>
    <t>2018. évi előirányzat</t>
  </si>
  <si>
    <t>2,5 fő</t>
  </si>
  <si>
    <t xml:space="preserve">     - Működési támogatás átadás (Civil Alap)</t>
  </si>
  <si>
    <t>festés (folyosó, mosdó, öltöző)</t>
  </si>
  <si>
    <t>árnyékoló homokozó fölé</t>
  </si>
  <si>
    <t>belső ajtók cseréje</t>
  </si>
  <si>
    <t>laminált padló (50 m2)</t>
  </si>
  <si>
    <t xml:space="preserve">festés  </t>
  </si>
  <si>
    <t>udvaron lévő szőlőprés felújítás</t>
  </si>
  <si>
    <t>címerek, feliratok</t>
  </si>
  <si>
    <t>munkatársi székek (11)</t>
  </si>
  <si>
    <t>térkövezés</t>
  </si>
  <si>
    <t>hátsó udvar kialakítása</t>
  </si>
  <si>
    <t>támfal átrakás és kerítés kialakítás</t>
  </si>
  <si>
    <t>főlépcső és korlát</t>
  </si>
  <si>
    <t>tárgyaló világítás csere</t>
  </si>
  <si>
    <t>további ajtók cseréje</t>
  </si>
  <si>
    <t>elektromos karbantartás</t>
  </si>
  <si>
    <t>kőház előtti korlát</t>
  </si>
  <si>
    <t>hátsó bejárati lépcső</t>
  </si>
  <si>
    <t>udvar térkövezés</t>
  </si>
  <si>
    <t>funkció rendezés</t>
  </si>
  <si>
    <t>Hétvezér Park (406/153 hrsz.)</t>
  </si>
  <si>
    <t xml:space="preserve">Sport utca </t>
  </si>
  <si>
    <t>közvilágítás</t>
  </si>
  <si>
    <t>Villám és éríntésvédelem</t>
  </si>
  <si>
    <t>felülvizsgálatok</t>
  </si>
  <si>
    <t>parkoló fejlesztés Fő út mellett</t>
  </si>
  <si>
    <t xml:space="preserve">Csobánka Község 2016. évi beruházási, felújítási és karbantartási kiadásai feladatonként </t>
  </si>
  <si>
    <t>b/3. Forgalomtechnikai tkör a Diófa utca és a Fő úti kereszteződéshez</t>
  </si>
  <si>
    <t>c/1. A helyi jelentőségű védett természeti emlékek kijelölése</t>
  </si>
  <si>
    <t>g/1. Füstködriadó terv elkészítése</t>
  </si>
  <si>
    <t>g/2. Környezetvédelmi Program elkészítettése</t>
  </si>
  <si>
    <t>h/1 Szabad-felhasználású pályázati alap környezetvédelemi akciók támogatására – pályázat házi komposztálóra</t>
  </si>
  <si>
    <t>l/1. Virágosítás</t>
  </si>
  <si>
    <t xml:space="preserve">l/2. Közterületi fák karbantartása, fenntartása  </t>
  </si>
  <si>
    <t>l/3. Diófa csemeték adományozása</t>
  </si>
  <si>
    <t xml:space="preserve">m/1. Veszélyes hulladékok összegyűjtése és elszállítása </t>
  </si>
  <si>
    <t>n/1. Tiszta Udvar Rendes Ház pályázat, annak keretében elismerő tábla elhelyezésének lehetősége</t>
  </si>
  <si>
    <t>2016. évi Környezetvédelmi Alap</t>
  </si>
  <si>
    <t>2016</t>
  </si>
  <si>
    <t>Telekalakítás</t>
  </si>
  <si>
    <t>Hubertusz Kápolna, Varga Villa</t>
  </si>
  <si>
    <t>Vízügyi engedélyezési terv</t>
  </si>
  <si>
    <t>Előirányzat-felhasználási terv
2016. évre</t>
  </si>
  <si>
    <t>2015. évi   teljesítés</t>
  </si>
  <si>
    <t>Gördülő költségvetési terv 2016-2018 évekre</t>
  </si>
  <si>
    <t>2018. évi terv</t>
  </si>
  <si>
    <t>2017. évi terv</t>
  </si>
  <si>
    <t>2014. évi  terv</t>
  </si>
  <si>
    <t>2014. évi   terv</t>
  </si>
  <si>
    <t>Előző évről áthúzódó bérkompoenzáció</t>
  </si>
  <si>
    <t>A köznevelési intézmények működétetéséhez kapcsolódó támogatás</t>
  </si>
  <si>
    <t xml:space="preserve">Működési clű költségvetési támogatások és kiegészítő támogatások </t>
  </si>
  <si>
    <t>Fejezeti tartalékból adható rendkívüli támogatás</t>
  </si>
  <si>
    <t>2015. évi bérkompenzáció</t>
  </si>
  <si>
    <t>A helyi önk.szoc.célú tűzifavásárláshoz kapcs.kieg.támogatás</t>
  </si>
  <si>
    <t>Szociális ágazati pótlék kieg.támogatás</t>
  </si>
  <si>
    <t>MINDÖSSZESEN</t>
  </si>
  <si>
    <t>Felhalmozási célú önkormányzati támogatások</t>
  </si>
  <si>
    <t xml:space="preserve">dr. Kiss Annamária </t>
  </si>
  <si>
    <t>Fogorvosi ellátás támogatása</t>
  </si>
  <si>
    <t>K I M U T A T Á S
a 2016. évi működési célú pénzeszközátadásokról, céljellegű támogatásokról</t>
  </si>
  <si>
    <t>A rászoruló gyermekek intézményen kívüli szünidei étkeztetésének támogatása</t>
  </si>
  <si>
    <t>2016. évi módosított előirányzat</t>
  </si>
  <si>
    <t>2016. évi eredeti előirányzat</t>
  </si>
  <si>
    <t>2016.évi módosított előirányzat</t>
  </si>
  <si>
    <t>1.14.</t>
  </si>
  <si>
    <t xml:space="preserve">     - pénzforgalom nélküli kiadások</t>
  </si>
  <si>
    <t>Margitliget</t>
  </si>
  <si>
    <t>kerékpártároló</t>
  </si>
  <si>
    <t>fűtés korszerűsétés, éves karbantartási díj</t>
  </si>
  <si>
    <t>világítás a 2 buszmegállónál</t>
  </si>
  <si>
    <t>belterületi utak, járdák felújítása önerő</t>
  </si>
  <si>
    <t>2016. évi eredeti
előirányzat</t>
  </si>
  <si>
    <t>Mogyoró és Áfonya utca</t>
  </si>
  <si>
    <t>térfigyelő kamera</t>
  </si>
  <si>
    <t xml:space="preserve">Kelta-árok </t>
  </si>
  <si>
    <t>mobil színpad</t>
  </si>
  <si>
    <t>Mogyoró utca (607/17 hrsz)</t>
  </si>
  <si>
    <t>vízellátás</t>
  </si>
  <si>
    <t>Nádas utca</t>
  </si>
  <si>
    <t>Óvoda Fő út 11. (614 hrsz)</t>
  </si>
  <si>
    <t>védőkorlát</t>
  </si>
  <si>
    <t>Sportpálya (406/125 hrsz)</t>
  </si>
  <si>
    <t>kispálya labdafogó</t>
  </si>
  <si>
    <t>5 db közterületi kamera</t>
  </si>
  <si>
    <t>2 db fedett buszmegálló</t>
  </si>
  <si>
    <t>Fő téri emlékműhöz koszorútartó</t>
  </si>
  <si>
    <t>Helyi Építési Szabályzat</t>
  </si>
  <si>
    <t>informatikai beszerzés internethez</t>
  </si>
  <si>
    <t>fűnyíró, fűkasza beszerzés</t>
  </si>
  <si>
    <t xml:space="preserve"> forintban !</t>
  </si>
  <si>
    <t>2016. évi módodsított előirányzat</t>
  </si>
  <si>
    <t xml:space="preserve">   - Mükődési támogatás átadás (Civil Alap)</t>
  </si>
  <si>
    <t xml:space="preserve">   - Pénzforgalom nélküli kiadás</t>
  </si>
  <si>
    <t xml:space="preserve">   - Elvonások</t>
  </si>
  <si>
    <t xml:space="preserve">  Államháztartáson belüli megelőlegezés visszafizetése</t>
  </si>
  <si>
    <t>2016. évi eredeti elöirányzat</t>
  </si>
  <si>
    <t>telekvásárlás</t>
  </si>
  <si>
    <t>kazánhoz szívattyú</t>
  </si>
  <si>
    <t>homokozóhoz árnyékoló</t>
  </si>
  <si>
    <t>Pulzus Plusz Kft. települési térfigyelő hálózat fejlesztése</t>
  </si>
  <si>
    <t>1. melléklet a 8/2016. (IX.30.) önkormányzati rendelethez</t>
  </si>
  <si>
    <t xml:space="preserve">2.1. melléklet a 8/2016. (IX.30.) önkormányzati rendelethez     </t>
  </si>
  <si>
    <t xml:space="preserve">2.2. melléklet a 8/2016. (IX.30.)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</si>
</sst>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0.0"/>
  </numFmts>
  <fonts count="105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7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0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color indexed="60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sz val="11"/>
      <color indexed="60"/>
      <name val="Calibri"/>
      <family val="2"/>
      <charset val="238"/>
    </font>
    <font>
      <i/>
      <sz val="11"/>
      <color indexed="60"/>
      <name val="Calibri"/>
      <family val="2"/>
      <charset val="238"/>
    </font>
    <font>
      <i/>
      <sz val="11"/>
      <color indexed="62"/>
      <name val="Calibri"/>
      <family val="2"/>
      <charset val="238"/>
    </font>
    <font>
      <b/>
      <i/>
      <sz val="11"/>
      <color indexed="62"/>
      <name val="Calibri"/>
      <family val="2"/>
      <charset val="238"/>
    </font>
    <font>
      <sz val="7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Calibri"/>
      <family val="2"/>
      <charset val="238"/>
    </font>
    <font>
      <i/>
      <sz val="10"/>
      <name val="Arial"/>
      <family val="2"/>
      <charset val="238"/>
    </font>
    <font>
      <i/>
      <sz val="10"/>
      <color indexed="62"/>
      <name val="Arial"/>
      <family val="2"/>
      <charset val="238"/>
    </font>
    <font>
      <i/>
      <sz val="10"/>
      <color indexed="60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10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sz val="10"/>
      <color indexed="10"/>
      <name val="Times New Roman CE"/>
      <charset val="238"/>
    </font>
    <font>
      <i/>
      <sz val="11"/>
      <color indexed="10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i/>
      <sz val="10"/>
      <color indexed="10"/>
      <name val="Times New Roman CE"/>
      <family val="1"/>
      <charset val="238"/>
    </font>
    <font>
      <sz val="10"/>
      <color indexed="10"/>
      <name val="Times New Roman CE"/>
      <family val="1"/>
      <charset val="238"/>
    </font>
    <font>
      <sz val="10"/>
      <color theme="0" tint="-0.34998626667073579"/>
      <name val="Times New Roman"/>
      <family val="1"/>
      <charset val="238"/>
    </font>
    <font>
      <i/>
      <sz val="10"/>
      <color theme="0" tint="-0.34998626667073579"/>
      <name val="Times New Roman"/>
      <family val="1"/>
      <charset val="238"/>
    </font>
    <font>
      <sz val="10"/>
      <color theme="0" tint="-0.34998626667073579"/>
      <name val="Times New Roman CE"/>
      <charset val="238"/>
    </font>
    <font>
      <b/>
      <i/>
      <sz val="10"/>
      <name val="Times New Roman"/>
      <family val="1"/>
      <charset val="238"/>
    </font>
    <font>
      <b/>
      <i/>
      <sz val="10"/>
      <color theme="0" tint="-0.34998626667073579"/>
      <name val="Times New Roman"/>
      <family val="1"/>
      <charset val="238"/>
    </font>
    <font>
      <b/>
      <sz val="10"/>
      <color rgb="FF00B0F0"/>
      <name val="Times New Roman"/>
      <family val="1"/>
      <charset val="238"/>
    </font>
    <font>
      <i/>
      <sz val="10"/>
      <color rgb="FF00B0F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color rgb="FFFF0000"/>
      <name val="Times New Roman CE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</fonts>
  <fills count="9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75" fillId="0" borderId="0"/>
    <xf numFmtId="0" fontId="75" fillId="0" borderId="0"/>
  </cellStyleXfs>
  <cellXfs count="1332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0" fontId="22" fillId="0" borderId="7" xfId="4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49" fontId="22" fillId="0" borderId="13" xfId="4" applyNumberFormat="1" applyFont="1" applyFill="1" applyBorder="1" applyAlignment="1" applyProtection="1">
      <alignment horizontal="left" vertical="center" wrapText="1" indent="1"/>
    </xf>
    <xf numFmtId="49" fontId="22" fillId="0" borderId="14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20" fillId="0" borderId="16" xfId="4" applyFont="1" applyFill="1" applyBorder="1" applyAlignment="1" applyProtection="1">
      <alignment horizontal="left" vertical="center" wrapText="1" indent="1"/>
    </xf>
    <xf numFmtId="0" fontId="20" fillId="0" borderId="17" xfId="4" applyFont="1" applyFill="1" applyBorder="1" applyAlignment="1" applyProtection="1">
      <alignment horizontal="left" vertical="center" wrapText="1" inden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3" fillId="0" borderId="16" xfId="4" applyFont="1" applyFill="1" applyBorder="1" applyAlignment="1" applyProtection="1">
      <alignment horizontal="left" vertical="center" wrapText="1" indent="1"/>
    </xf>
    <xf numFmtId="0" fontId="8" fillId="0" borderId="15" xfId="4" applyFont="1" applyFill="1" applyBorder="1" applyAlignment="1" applyProtection="1">
      <alignment horizontal="center" vertical="center" wrapText="1"/>
    </xf>
    <xf numFmtId="0" fontId="8" fillId="0" borderId="16" xfId="4" applyFont="1" applyFill="1" applyBorder="1" applyAlignment="1" applyProtection="1">
      <alignment horizontal="center" vertical="center" wrapText="1"/>
    </xf>
    <xf numFmtId="164" fontId="22" fillId="0" borderId="19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Fill="1" applyBorder="1" applyAlignment="1" applyProtection="1">
      <alignment vertical="center" wrapText="1"/>
      <protection locked="0"/>
    </xf>
    <xf numFmtId="164" fontId="22" fillId="0" borderId="21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0" fontId="20" fillId="0" borderId="16" xfId="4" applyFont="1" applyFill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8" fillId="0" borderId="16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22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3" xfId="0" applyNumberFormat="1" applyFont="1" applyFill="1" applyBorder="1" applyAlignment="1" applyProtection="1">
      <alignment horizontal="center" vertical="center" wrapText="1"/>
    </xf>
    <xf numFmtId="164" fontId="20" fillId="0" borderId="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9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2" xfId="0" applyNumberFormat="1" applyFont="1" applyFill="1" applyBorder="1" applyAlignment="1" applyProtection="1">
      <alignment vertical="center" wrapTex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15" xfId="0" applyNumberFormat="1" applyFont="1" applyFill="1" applyBorder="1" applyAlignment="1" applyProtection="1">
      <alignment vertical="center" wrapText="1"/>
      <protection locked="0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23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5" fontId="15" fillId="0" borderId="29" xfId="0" applyNumberFormat="1" applyFont="1" applyFill="1" applyBorder="1" applyAlignment="1" applyProtection="1">
      <alignment horizontal="left" vertical="center" wrapText="1" indent="2"/>
      <protection locked="0"/>
    </xf>
    <xf numFmtId="164" fontId="22" fillId="0" borderId="30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9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2" xfId="0" applyFont="1" applyFill="1" applyBorder="1" applyAlignment="1" applyProtection="1">
      <alignment vertical="center" wrapTex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7" xfId="5" applyFont="1" applyFill="1" applyBorder="1" applyAlignment="1" applyProtection="1">
      <alignment horizontal="center" vertical="center" wrapText="1"/>
    </xf>
    <xf numFmtId="0" fontId="31" fillId="0" borderId="18" xfId="5" applyFont="1" applyFill="1" applyBorder="1" applyAlignment="1" applyProtection="1">
      <alignment horizontal="center" vertical="center"/>
    </xf>
    <xf numFmtId="0" fontId="31" fillId="0" borderId="34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5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0" fontId="22" fillId="0" borderId="1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20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4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</xf>
    <xf numFmtId="164" fontId="20" fillId="0" borderId="16" xfId="5" applyNumberFormat="1" applyFont="1" applyFill="1" applyBorder="1" applyAlignment="1" applyProtection="1">
      <alignment vertical="center"/>
    </xf>
    <xf numFmtId="164" fontId="20" fillId="0" borderId="23" xfId="5" applyNumberFormat="1" applyFont="1" applyFill="1" applyBorder="1" applyAlignment="1" applyProtection="1">
      <alignment vertical="center"/>
    </xf>
    <xf numFmtId="0" fontId="22" fillId="0" borderId="11" xfId="5" applyFont="1" applyFill="1" applyBorder="1" applyAlignment="1" applyProtection="1">
      <alignment horizontal="left" vertical="center" indent="1"/>
    </xf>
    <xf numFmtId="0" fontId="20" fillId="0" borderId="15" xfId="5" applyFont="1" applyFill="1" applyBorder="1" applyAlignment="1" applyProtection="1">
      <alignment horizontal="left" vertical="center" indent="1"/>
    </xf>
    <xf numFmtId="164" fontId="20" fillId="0" borderId="16" xfId="5" applyNumberFormat="1" applyFont="1" applyFill="1" applyBorder="1" applyProtection="1"/>
    <xf numFmtId="164" fontId="20" fillId="0" borderId="23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164" fontId="15" fillId="2" borderId="35" xfId="0" applyNumberFormat="1" applyFont="1" applyFill="1" applyBorder="1" applyAlignment="1" applyProtection="1">
      <alignment horizontal="left" vertical="center" wrapText="1" indent="2"/>
    </xf>
    <xf numFmtId="3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9" fillId="0" borderId="16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164" fontId="3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2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7" xfId="0" applyFont="1" applyFill="1" applyBorder="1" applyAlignment="1" applyProtection="1">
      <alignment horizontal="right"/>
    </xf>
    <xf numFmtId="0" fontId="30" fillId="0" borderId="5" xfId="4" applyFont="1" applyFill="1" applyBorder="1" applyAlignment="1" applyProtection="1">
      <alignment horizontal="left" vertical="center" wrapText="1" inden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7" xfId="4" applyFont="1" applyFill="1" applyBorder="1" applyAlignment="1" applyProtection="1">
      <alignment horizontal="left" vertical="center" wrapText="1" indent="6"/>
    </xf>
    <xf numFmtId="0" fontId="22" fillId="0" borderId="32" xfId="4" applyFont="1" applyFill="1" applyBorder="1" applyAlignment="1" applyProtection="1">
      <alignment horizontal="left" vertical="center" wrapText="1" indent="6"/>
    </xf>
    <xf numFmtId="0" fontId="46" fillId="0" borderId="0" xfId="0" applyFont="1" applyFill="1"/>
    <xf numFmtId="0" fontId="47" fillId="0" borderId="0" xfId="0" applyFont="1"/>
    <xf numFmtId="49" fontId="22" fillId="0" borderId="2" xfId="4" applyNumberFormat="1" applyFont="1" applyFill="1" applyBorder="1" applyAlignment="1" applyProtection="1">
      <alignment horizontal="left" vertical="center" wrapText="1" indent="1"/>
    </xf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1" xfId="4" applyFont="1" applyFill="1" applyBorder="1" applyAlignment="1">
      <alignment horizontal="center" vertical="center"/>
    </xf>
    <xf numFmtId="0" fontId="15" fillId="0" borderId="15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horizontal="center" vertical="center"/>
    </xf>
    <xf numFmtId="0" fontId="15" fillId="0" borderId="23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2" xfId="4" applyFont="1" applyFill="1" applyBorder="1" applyAlignment="1">
      <alignment horizontal="center" vertical="center"/>
    </xf>
    <xf numFmtId="0" fontId="33" fillId="0" borderId="16" xfId="4" applyFont="1" applyFill="1" applyBorder="1"/>
    <xf numFmtId="166" fontId="15" fillId="0" borderId="31" xfId="1" applyNumberFormat="1" applyFont="1" applyFill="1" applyBorder="1"/>
    <xf numFmtId="166" fontId="15" fillId="0" borderId="19" xfId="1" applyNumberFormat="1" applyFont="1" applyFill="1" applyBorder="1"/>
    <xf numFmtId="166" fontId="15" fillId="0" borderId="16" xfId="4" applyNumberFormat="1" applyFont="1" applyFill="1" applyBorder="1"/>
    <xf numFmtId="166" fontId="15" fillId="0" borderId="23" xfId="4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49" fontId="22" fillId="0" borderId="4" xfId="4" applyNumberFormat="1" applyFont="1" applyFill="1" applyBorder="1" applyAlignment="1" applyProtection="1">
      <alignment horizontal="left" vertical="center" wrapText="1" indent="1"/>
    </xf>
    <xf numFmtId="49" fontId="22" fillId="0" borderId="5" xfId="4" applyNumberFormat="1" applyFont="1" applyFill="1" applyBorder="1" applyAlignment="1" applyProtection="1">
      <alignment horizontal="left" vertical="center" wrapText="1" indent="1"/>
    </xf>
    <xf numFmtId="49" fontId="22" fillId="0" borderId="32" xfId="4" applyNumberFormat="1" applyFont="1" applyFill="1" applyBorder="1" applyAlignment="1" applyProtection="1">
      <alignment horizontal="left" vertical="center" wrapText="1" indent="1"/>
    </xf>
    <xf numFmtId="49" fontId="29" fillId="0" borderId="16" xfId="4" applyNumberFormat="1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0" fontId="44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5" fillId="0" borderId="0" xfId="0" applyFont="1" applyFill="1"/>
    <xf numFmtId="164" fontId="30" fillId="0" borderId="4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7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49" fontId="22" fillId="0" borderId="16" xfId="4" applyNumberFormat="1" applyFont="1" applyFill="1" applyBorder="1" applyAlignment="1" applyProtection="1">
      <alignment horizontal="left" vertical="center" wrapText="1" indent="1"/>
    </xf>
    <xf numFmtId="0" fontId="15" fillId="0" borderId="4" xfId="4" applyFont="1" applyFill="1" applyBorder="1" applyProtection="1">
      <protection locked="0"/>
    </xf>
    <xf numFmtId="166" fontId="15" fillId="0" borderId="4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6" fontId="15" fillId="0" borderId="2" xfId="1" applyNumberFormat="1" applyFont="1" applyFill="1" applyBorder="1" applyProtection="1">
      <protection locked="0"/>
    </xf>
    <xf numFmtId="0" fontId="15" fillId="0" borderId="7" xfId="4" applyFont="1" applyFill="1" applyBorder="1" applyProtection="1">
      <protection locked="0"/>
    </xf>
    <xf numFmtId="166" fontId="15" fillId="0" borderId="7" xfId="1" applyNumberFormat="1" applyFont="1" applyFill="1" applyBorder="1" applyProtection="1">
      <protection locked="0"/>
    </xf>
    <xf numFmtId="0" fontId="29" fillId="0" borderId="13" xfId="4" applyFont="1" applyFill="1" applyBorder="1" applyAlignment="1" applyProtection="1">
      <alignment horizontal="center" vertical="center" wrapText="1"/>
    </xf>
    <xf numFmtId="0" fontId="30" fillId="0" borderId="15" xfId="4" applyFont="1" applyFill="1" applyBorder="1" applyAlignment="1" applyProtection="1">
      <alignment horizontal="center" vertical="center"/>
    </xf>
    <xf numFmtId="0" fontId="30" fillId="0" borderId="16" xfId="4" applyFont="1" applyFill="1" applyBorder="1" applyAlignment="1" applyProtection="1">
      <alignment horizontal="center" vertical="center"/>
    </xf>
    <xf numFmtId="0" fontId="30" fillId="0" borderId="23" xfId="4" applyFont="1" applyFill="1" applyBorder="1" applyAlignment="1" applyProtection="1">
      <alignment horizontal="center" vertical="center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9" xfId="4" applyFont="1" applyFill="1" applyBorder="1" applyAlignment="1" applyProtection="1">
      <alignment horizontal="center" vertical="center"/>
    </xf>
    <xf numFmtId="0" fontId="30" fillId="0" borderId="12" xfId="4" applyFont="1" applyFill="1" applyBorder="1" applyAlignment="1" applyProtection="1">
      <alignment horizontal="center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20" fillId="0" borderId="15" xfId="0" applyFont="1" applyFill="1" applyBorder="1" applyAlignment="1" applyProtection="1">
      <alignment horizontal="center" vertical="center" wrapText="1"/>
    </xf>
    <xf numFmtId="0" fontId="20" fillId="0" borderId="16" xfId="0" applyFont="1" applyFill="1" applyBorder="1" applyAlignment="1" applyProtection="1">
      <alignment horizontal="center" vertical="center" wrapText="1"/>
    </xf>
    <xf numFmtId="0" fontId="20" fillId="0" borderId="23" xfId="0" applyFont="1" applyFill="1" applyBorder="1" applyAlignment="1" applyProtection="1">
      <alignment horizontal="center" vertical="center" wrapText="1"/>
    </xf>
    <xf numFmtId="0" fontId="27" fillId="0" borderId="3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1"/>
    </xf>
    <xf numFmtId="0" fontId="27" fillId="0" borderId="6" xfId="0" applyFont="1" applyFill="1" applyBorder="1" applyAlignment="1" applyProtection="1">
      <alignment horizontal="left" vertical="center" wrapText="1" indent="8"/>
    </xf>
    <xf numFmtId="0" fontId="30" fillId="0" borderId="4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5" xfId="0" applyFont="1" applyFill="1" applyBorder="1" applyAlignment="1" applyProtection="1">
      <alignment horizontal="center" vertical="center" wrapText="1"/>
    </xf>
    <xf numFmtId="0" fontId="31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9" xfId="0" applyFont="1" applyBorder="1" applyAlignment="1" applyProtection="1">
      <alignment horizontal="right" vertical="center" indent="1"/>
    </xf>
    <xf numFmtId="0" fontId="0" fillId="0" borderId="0" xfId="0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9" xfId="0" applyFont="1" applyFill="1" applyBorder="1" applyAlignment="1" applyProtection="1">
      <alignment vertical="center"/>
    </xf>
    <xf numFmtId="0" fontId="8" fillId="0" borderId="4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8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9" fillId="0" borderId="16" xfId="0" applyFont="1" applyFill="1" applyBorder="1" applyAlignment="1" applyProtection="1">
      <alignment horizontal="left" vertical="center" wrapText="1" indent="1"/>
    </xf>
    <xf numFmtId="0" fontId="20" fillId="0" borderId="9" xfId="0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2" xfId="0" applyFont="1" applyFill="1" applyBorder="1" applyAlignment="1" applyProtection="1">
      <alignment horizontal="center" vertical="center" wrapText="1"/>
    </xf>
    <xf numFmtId="49" fontId="22" fillId="0" borderId="7" xfId="0" applyNumberFormat="1" applyFont="1" applyFill="1" applyBorder="1" applyAlignment="1" applyProtection="1">
      <alignment horizontal="center" vertical="center" wrapText="1"/>
    </xf>
    <xf numFmtId="49" fontId="22" fillId="0" borderId="16" xfId="0" applyNumberFormat="1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3" fillId="0" borderId="18" xfId="0" applyFont="1" applyFill="1" applyBorder="1" applyAlignment="1" applyProtection="1">
      <alignment horizontal="center" vertical="center" wrapText="1"/>
    </xf>
    <xf numFmtId="0" fontId="28" fillId="0" borderId="15" xfId="0" applyFont="1" applyBorder="1" applyAlignment="1" applyProtection="1">
      <alignment horizontal="center" vertical="center" wrapText="1"/>
    </xf>
    <xf numFmtId="0" fontId="41" fillId="0" borderId="44" xfId="0" applyFont="1" applyBorder="1" applyAlignment="1" applyProtection="1">
      <alignment horizontal="center" wrapText="1"/>
    </xf>
    <xf numFmtId="0" fontId="42" fillId="0" borderId="44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5" xfId="0" applyFont="1" applyFill="1" applyBorder="1" applyAlignment="1" applyProtection="1">
      <alignment horizontal="center"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9" fillId="0" borderId="11" xfId="0" applyFont="1" applyFill="1" applyBorder="1" applyAlignment="1" applyProtection="1">
      <alignment horizontal="center" vertical="center" wrapText="1"/>
    </xf>
    <xf numFmtId="0" fontId="29" fillId="0" borderId="9" xfId="0" applyFont="1" applyFill="1" applyBorder="1" applyAlignment="1" applyProtection="1">
      <alignment horizontal="center" vertical="center" wrapText="1"/>
    </xf>
    <xf numFmtId="0" fontId="29" fillId="0" borderId="12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5" fillId="0" borderId="46" xfId="0" applyFont="1" applyFill="1" applyBorder="1" applyAlignment="1" applyProtection="1">
      <alignment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32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top"/>
      <protection locked="0"/>
    </xf>
    <xf numFmtId="164" fontId="19" fillId="0" borderId="0" xfId="0" applyNumberFormat="1" applyFont="1" applyFill="1" applyAlignment="1" applyProtection="1">
      <alignment vertical="center" wrapText="1"/>
      <protection locked="0"/>
    </xf>
    <xf numFmtId="49" fontId="8" fillId="0" borderId="22" xfId="0" applyNumberFormat="1" applyFont="1" applyFill="1" applyBorder="1" applyAlignment="1" applyProtection="1">
      <alignment horizontal="right" vertical="center"/>
      <protection locked="0"/>
    </xf>
    <xf numFmtId="49" fontId="8" fillId="0" borderId="47" xfId="0" applyNumberFormat="1" applyFont="1" applyFill="1" applyBorder="1" applyAlignment="1" applyProtection="1">
      <alignment horizontal="right" vertical="center"/>
      <protection locked="0"/>
    </xf>
    <xf numFmtId="0" fontId="45" fillId="0" borderId="0" xfId="0" applyFont="1" applyFill="1" applyProtection="1"/>
    <xf numFmtId="0" fontId="30" fillId="0" borderId="11" xfId="0" applyFont="1" applyFill="1" applyBorder="1" applyAlignment="1" applyProtection="1">
      <alignment horizontal="center" vertical="center"/>
    </xf>
    <xf numFmtId="164" fontId="29" fillId="0" borderId="31" xfId="0" applyNumberFormat="1" applyFont="1" applyFill="1" applyBorder="1" applyAlignment="1" applyProtection="1">
      <alignment vertical="center"/>
    </xf>
    <xf numFmtId="0" fontId="30" fillId="0" borderId="9" xfId="0" applyFont="1" applyFill="1" applyBorder="1" applyAlignment="1" applyProtection="1">
      <alignment horizontal="center" vertical="center"/>
    </xf>
    <xf numFmtId="164" fontId="29" fillId="0" borderId="19" xfId="0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5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164" fontId="29" fillId="0" borderId="16" xfId="0" applyNumberFormat="1" applyFont="1" applyFill="1" applyBorder="1" applyAlignment="1" applyProtection="1">
      <alignment vertical="center"/>
    </xf>
    <xf numFmtId="164" fontId="29" fillId="0" borderId="23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5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33" xfId="0" applyNumberFormat="1" applyFont="1" applyFill="1" applyBorder="1" applyAlignment="1" applyProtection="1">
      <alignment horizontal="center" vertical="center" wrapText="1"/>
    </xf>
    <xf numFmtId="164" fontId="20" fillId="0" borderId="4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30" xfId="0" applyNumberFormat="1" applyFont="1" applyFill="1" applyBorder="1" applyAlignment="1" applyProtection="1">
      <alignment horizontal="center" vertical="center" wrapText="1"/>
    </xf>
    <xf numFmtId="164" fontId="20" fillId="0" borderId="15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9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2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30" xfId="0" applyNumberFormat="1" applyFont="1" applyFill="1" applyBorder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164" fontId="15" fillId="0" borderId="16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4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4" xfId="5" applyFont="1" applyFill="1" applyBorder="1" applyAlignment="1" applyProtection="1">
      <alignment horizontal="left" vertical="center" indent="1"/>
    </xf>
    <xf numFmtId="0" fontId="8" fillId="0" borderId="16" xfId="5" applyFont="1" applyFill="1" applyBorder="1" applyAlignment="1" applyProtection="1">
      <alignment horizontal="left" indent="1"/>
    </xf>
    <xf numFmtId="0" fontId="20" fillId="0" borderId="45" xfId="4" applyFont="1" applyFill="1" applyBorder="1" applyAlignment="1" applyProtection="1">
      <alignment horizontal="left" vertical="center" wrapText="1" indent="1"/>
    </xf>
    <xf numFmtId="49" fontId="22" fillId="0" borderId="53" xfId="4" applyNumberFormat="1" applyFont="1" applyFill="1" applyBorder="1" applyAlignment="1" applyProtection="1">
      <alignment horizontal="left" vertical="center" wrapText="1" indent="1"/>
    </xf>
    <xf numFmtId="49" fontId="22" fillId="0" borderId="54" xfId="4" applyNumberFormat="1" applyFont="1" applyFill="1" applyBorder="1" applyAlignment="1" applyProtection="1">
      <alignment horizontal="left" vertical="center" wrapText="1" indent="1"/>
    </xf>
    <xf numFmtId="49" fontId="22" fillId="0" borderId="41" xfId="4" applyNumberFormat="1" applyFont="1" applyFill="1" applyBorder="1" applyAlignment="1" applyProtection="1">
      <alignment horizontal="left" vertical="center" wrapText="1" indent="1"/>
    </xf>
    <xf numFmtId="0" fontId="20" fillId="0" borderId="8" xfId="4" applyFont="1" applyFill="1" applyBorder="1" applyAlignment="1" applyProtection="1">
      <alignment horizontal="left" vertical="center" wrapText="1" indent="1"/>
    </xf>
    <xf numFmtId="0" fontId="32" fillId="0" borderId="1" xfId="4" applyFont="1" applyFill="1" applyBorder="1" applyAlignment="1" applyProtection="1">
      <alignment horizontal="left" vertical="center" wrapText="1" indent="1"/>
    </xf>
    <xf numFmtId="0" fontId="12" fillId="0" borderId="0" xfId="4" applyFill="1" applyAlignment="1">
      <alignment horizontal="left" vertical="center" indent="1"/>
    </xf>
    <xf numFmtId="0" fontId="28" fillId="0" borderId="16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48" fillId="0" borderId="2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indent="1"/>
    </xf>
    <xf numFmtId="0" fontId="27" fillId="0" borderId="32" xfId="0" applyFont="1" applyBorder="1" applyAlignment="1" applyProtection="1">
      <alignment horizontal="left" vertical="center" indent="1"/>
    </xf>
    <xf numFmtId="0" fontId="28" fillId="0" borderId="15" xfId="0" applyFont="1" applyBorder="1" applyAlignment="1" applyProtection="1">
      <alignment horizontal="left" vertical="center" wrapText="1" indent="1"/>
    </xf>
    <xf numFmtId="49" fontId="27" fillId="0" borderId="9" xfId="0" applyNumberFormat="1" applyFont="1" applyBorder="1" applyAlignment="1" applyProtection="1">
      <alignment horizontal="left" vertical="center" wrapText="1" indent="2"/>
    </xf>
    <xf numFmtId="49" fontId="28" fillId="0" borderId="9" xfId="0" applyNumberFormat="1" applyFont="1" applyBorder="1" applyAlignment="1" applyProtection="1">
      <alignment horizontal="left" vertical="center" wrapText="1" indent="1"/>
    </xf>
    <xf numFmtId="49" fontId="27" fillId="0" borderId="14" xfId="0" applyNumberFormat="1" applyFont="1" applyBorder="1" applyAlignment="1" applyProtection="1">
      <alignment horizontal="left" vertical="center" wrapText="1" indent="2"/>
    </xf>
    <xf numFmtId="0" fontId="27" fillId="0" borderId="32" xfId="0" applyFont="1" applyBorder="1" applyAlignment="1" applyProtection="1">
      <alignment horizontal="left" vertical="center" wrapText="1" indent="1"/>
    </xf>
    <xf numFmtId="0" fontId="26" fillId="0" borderId="15" xfId="0" applyFont="1" applyBorder="1" applyAlignment="1" applyProtection="1">
      <alignment horizontal="left" vertical="center" wrapText="1" indent="1"/>
    </xf>
    <xf numFmtId="0" fontId="43" fillId="0" borderId="10" xfId="0" applyFont="1" applyBorder="1" applyAlignment="1" applyProtection="1">
      <alignment horizontal="left" vertical="center" wrapText="1" indent="1"/>
    </xf>
    <xf numFmtId="49" fontId="28" fillId="0" borderId="15" xfId="0" applyNumberFormat="1" applyFont="1" applyBorder="1" applyAlignment="1" applyProtection="1">
      <alignment horizontal="left" vertical="center" wrapText="1" indent="1"/>
    </xf>
    <xf numFmtId="49" fontId="27" fillId="0" borderId="11" xfId="0" applyNumberFormat="1" applyFont="1" applyBorder="1" applyAlignment="1" applyProtection="1">
      <alignment horizontal="left" vertical="center" wrapText="1" indent="2"/>
    </xf>
    <xf numFmtId="0" fontId="27" fillId="0" borderId="4" xfId="0" applyFont="1" applyBorder="1" applyAlignment="1" applyProtection="1">
      <alignment horizontal="left" vertical="center" wrapText="1" indent="1"/>
    </xf>
    <xf numFmtId="49" fontId="27" fillId="0" borderId="12" xfId="0" applyNumberFormat="1" applyFont="1" applyBorder="1" applyAlignment="1" applyProtection="1">
      <alignment horizontal="left" vertical="center" wrapText="1" indent="2"/>
    </xf>
    <xf numFmtId="0" fontId="27" fillId="0" borderId="7" xfId="0" applyFont="1" applyBorder="1" applyAlignment="1" applyProtection="1">
      <alignment horizontal="left" vertical="center" wrapText="1" indent="1"/>
    </xf>
    <xf numFmtId="0" fontId="28" fillId="0" borderId="10" xfId="0" applyFont="1" applyBorder="1" applyAlignment="1" applyProtection="1">
      <alignment horizontal="left" vertical="center" wrapText="1" indent="1"/>
    </xf>
    <xf numFmtId="0" fontId="49" fillId="0" borderId="16" xfId="0" applyFont="1" applyBorder="1" applyAlignment="1" applyProtection="1">
      <alignment horizontal="left" vertical="center" wrapText="1" indent="1"/>
    </xf>
    <xf numFmtId="49" fontId="27" fillId="0" borderId="15" xfId="0" applyNumberFormat="1" applyFont="1" applyBorder="1" applyAlignment="1" applyProtection="1">
      <alignment horizontal="left" vertical="center" wrapText="1" indent="1"/>
    </xf>
    <xf numFmtId="49" fontId="48" fillId="0" borderId="15" xfId="0" applyNumberFormat="1" applyFont="1" applyBorder="1" applyAlignment="1" applyProtection="1">
      <alignment horizontal="left" vertical="center" wrapText="1" indent="1"/>
    </xf>
    <xf numFmtId="0" fontId="6" fillId="0" borderId="37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2" fillId="0" borderId="0" xfId="4" applyFill="1" applyAlignment="1"/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5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56" xfId="0" applyNumberFormat="1" applyFont="1" applyFill="1" applyBorder="1" applyAlignment="1" applyProtection="1">
      <alignment horizontal="left" vertical="center" wrapText="1" indent="1"/>
    </xf>
    <xf numFmtId="164" fontId="33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30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1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15" xfId="0" applyNumberFormat="1" applyFont="1" applyFill="1" applyBorder="1" applyAlignment="1" applyProtection="1">
      <alignment horizontal="left" vertical="center" wrapText="1" indent="1"/>
    </xf>
    <xf numFmtId="164" fontId="33" fillId="0" borderId="38" xfId="0" applyNumberFormat="1" applyFont="1" applyFill="1" applyBorder="1" applyAlignment="1" applyProtection="1">
      <alignment horizontal="right" vertical="center" wrapText="1" indent="1"/>
    </xf>
    <xf numFmtId="164" fontId="2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9" xfId="0" quotePrefix="1" applyNumberFormat="1" applyFont="1" applyFill="1" applyBorder="1" applyAlignment="1" applyProtection="1">
      <alignment horizontal="left" vertical="center" wrapText="1" indent="6"/>
    </xf>
    <xf numFmtId="164" fontId="30" fillId="0" borderId="9" xfId="0" quotePrefix="1" applyNumberFormat="1" applyFont="1" applyFill="1" applyBorder="1" applyAlignment="1" applyProtection="1">
      <alignment horizontal="left" vertical="center" wrapText="1" indent="6"/>
    </xf>
    <xf numFmtId="164" fontId="22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5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5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11" xfId="0" applyNumberFormat="1" applyFont="1" applyFill="1" applyBorder="1" applyAlignment="1" applyProtection="1">
      <alignment horizontal="left" vertical="center" wrapText="1" indent="1"/>
    </xf>
    <xf numFmtId="164" fontId="22" fillId="0" borderId="11" xfId="0" applyNumberFormat="1" applyFont="1" applyFill="1" applyBorder="1" applyAlignment="1" applyProtection="1">
      <alignment horizontal="left" vertical="center" wrapText="1" indent="2"/>
    </xf>
    <xf numFmtId="164" fontId="22" fillId="0" borderId="12" xfId="0" applyNumberFormat="1" applyFont="1" applyFill="1" applyBorder="1" applyAlignment="1" applyProtection="1">
      <alignment horizontal="left" vertical="center" wrapText="1" indent="2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32" xfId="0" applyFont="1" applyFill="1" applyBorder="1" applyAlignment="1" applyProtection="1">
      <alignment horizontal="center" vertical="center"/>
    </xf>
    <xf numFmtId="0" fontId="29" fillId="0" borderId="0" xfId="0" applyFont="1" applyFill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vertical="center" wrapText="1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8" xfId="0" applyNumberFormat="1" applyFont="1" applyFill="1" applyBorder="1" applyAlignment="1" applyProtection="1">
      <alignment horizontal="right" vertical="center" wrapText="1" indent="1"/>
    </xf>
    <xf numFmtId="164" fontId="20" fillId="0" borderId="2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40" fillId="0" borderId="44" xfId="0" applyFont="1" applyBorder="1" applyAlignment="1" applyProtection="1">
      <alignment horizontal="center" wrapText="1"/>
    </xf>
    <xf numFmtId="0" fontId="29" fillId="0" borderId="44" xfId="4" applyFont="1" applyFill="1" applyBorder="1" applyAlignment="1" applyProtection="1">
      <alignment horizontal="left" vertical="center" wrapText="1" indent="1"/>
    </xf>
    <xf numFmtId="0" fontId="28" fillId="0" borderId="17" xfId="0" applyFont="1" applyBorder="1" applyAlignment="1" applyProtection="1">
      <alignment horizontal="center" vertical="center" wrapText="1"/>
    </xf>
    <xf numFmtId="0" fontId="30" fillId="0" borderId="32" xfId="4" applyFont="1" applyFill="1" applyBorder="1" applyAlignment="1" applyProtection="1">
      <alignment horizontal="left" vertical="center" wrapText="1" indent="1"/>
    </xf>
    <xf numFmtId="0" fontId="29" fillId="0" borderId="18" xfId="4" applyFont="1" applyFill="1" applyBorder="1" applyAlignment="1" applyProtection="1">
      <alignment horizontal="left" vertical="center" wrapText="1" indent="1"/>
    </xf>
    <xf numFmtId="0" fontId="29" fillId="0" borderId="10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49" fontId="22" fillId="0" borderId="5" xfId="0" applyNumberFormat="1" applyFont="1" applyFill="1" applyBorder="1" applyAlignment="1" applyProtection="1">
      <alignment horizontal="center" vertical="center" wrapText="1"/>
    </xf>
    <xf numFmtId="49" fontId="8" fillId="0" borderId="22" xfId="0" applyNumberFormat="1" applyFont="1" applyFill="1" applyBorder="1" applyAlignment="1" applyProtection="1">
      <alignment horizontal="right" vertical="center"/>
    </xf>
    <xf numFmtId="0" fontId="8" fillId="0" borderId="32" xfId="0" quotePrefix="1" applyFont="1" applyFill="1" applyBorder="1" applyAlignment="1" applyProtection="1">
      <alignment horizontal="center" vertical="center"/>
    </xf>
    <xf numFmtId="49" fontId="8" fillId="0" borderId="47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59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8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left" vertical="center" wrapText="1" indent="1"/>
    </xf>
    <xf numFmtId="0" fontId="27" fillId="0" borderId="3" xfId="0" applyFont="1" applyBorder="1" applyAlignment="1" applyProtection="1">
      <alignment horizontal="left" vertical="center" wrapText="1" indent="1"/>
    </xf>
    <xf numFmtId="0" fontId="48" fillId="0" borderId="4" xfId="0" applyFont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vertical="center" wrapText="1" indent="1"/>
    </xf>
    <xf numFmtId="49" fontId="28" fillId="0" borderId="11" xfId="0" applyNumberFormat="1" applyFont="1" applyBorder="1" applyAlignment="1" applyProtection="1">
      <alignment horizontal="left" vertical="center" wrapText="1" indent="1"/>
    </xf>
    <xf numFmtId="0" fontId="26" fillId="0" borderId="16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7" fillId="0" borderId="2" xfId="0" quotePrefix="1" applyFont="1" applyBorder="1" applyAlignment="1" applyProtection="1">
      <alignment horizontal="left" vertical="center" wrapText="1" indent="6"/>
    </xf>
    <xf numFmtId="0" fontId="27" fillId="0" borderId="32" xfId="0" quotePrefix="1" applyFont="1" applyBorder="1" applyAlignment="1" applyProtection="1">
      <alignment horizontal="left" vertical="center" wrapText="1" indent="6"/>
    </xf>
    <xf numFmtId="0" fontId="48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vertical="center" indent="1"/>
    </xf>
    <xf numFmtId="0" fontId="52" fillId="0" borderId="16" xfId="0" applyFont="1" applyBorder="1" applyAlignment="1" applyProtection="1">
      <alignment horizontal="left" vertical="center" wrapText="1" indent="1"/>
    </xf>
    <xf numFmtId="0" fontId="53" fillId="0" borderId="16" xfId="0" applyFont="1" applyBorder="1" applyAlignment="1" applyProtection="1">
      <alignment horizontal="left" vertical="center" wrapText="1" indent="1"/>
    </xf>
    <xf numFmtId="0" fontId="12" fillId="0" borderId="0" xfId="4" applyFont="1" applyFill="1"/>
    <xf numFmtId="164" fontId="0" fillId="0" borderId="30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3" fontId="0" fillId="0" borderId="0" xfId="0" applyNumberFormat="1" applyFont="1"/>
    <xf numFmtId="0" fontId="0" fillId="0" borderId="0" xfId="0" applyFont="1"/>
    <xf numFmtId="0" fontId="60" fillId="0" borderId="0" xfId="0" applyFont="1"/>
    <xf numFmtId="0" fontId="59" fillId="0" borderId="0" xfId="0" applyFont="1" applyFill="1" applyAlignment="1">
      <alignment horizontal="center"/>
    </xf>
    <xf numFmtId="3" fontId="61" fillId="0" borderId="7" xfId="0" applyNumberFormat="1" applyFont="1" applyFill="1" applyBorder="1" applyAlignment="1">
      <alignment horizontal="center" vertical="center"/>
    </xf>
    <xf numFmtId="0" fontId="61" fillId="0" borderId="7" xfId="0" applyFont="1" applyFill="1" applyBorder="1" applyAlignment="1">
      <alignment horizontal="center" vertical="center" wrapText="1"/>
    </xf>
    <xf numFmtId="3" fontId="61" fillId="0" borderId="7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60" fillId="0" borderId="0" xfId="0" applyFont="1" applyFill="1" applyAlignment="1">
      <alignment vertical="center"/>
    </xf>
    <xf numFmtId="0" fontId="61" fillId="0" borderId="4" xfId="0" applyFont="1" applyFill="1" applyBorder="1" applyAlignment="1">
      <alignment horizontal="center" vertical="center" wrapText="1"/>
    </xf>
    <xf numFmtId="0" fontId="61" fillId="0" borderId="36" xfId="0" applyFont="1" applyFill="1" applyBorder="1" applyAlignment="1">
      <alignment horizontal="center" vertical="center" wrapText="1"/>
    </xf>
    <xf numFmtId="3" fontId="61" fillId="0" borderId="4" xfId="0" applyNumberFormat="1" applyFont="1" applyFill="1" applyBorder="1" applyAlignment="1">
      <alignment horizontal="center" vertical="center" wrapText="1"/>
    </xf>
    <xf numFmtId="3" fontId="62" fillId="0" borderId="2" xfId="0" applyNumberFormat="1" applyFont="1" applyFill="1" applyBorder="1" applyAlignment="1">
      <alignment horizontal="center" vertical="center" wrapText="1"/>
    </xf>
    <xf numFmtId="3" fontId="59" fillId="0" borderId="2" xfId="0" applyNumberFormat="1" applyFont="1" applyFill="1" applyBorder="1" applyAlignment="1">
      <alignment horizontal="center" vertical="center" wrapText="1"/>
    </xf>
    <xf numFmtId="3" fontId="63" fillId="0" borderId="2" xfId="0" applyNumberFormat="1" applyFont="1" applyFill="1" applyBorder="1" applyAlignment="1">
      <alignment horizontal="center" vertical="center" wrapText="1"/>
    </xf>
    <xf numFmtId="0" fontId="61" fillId="0" borderId="2" xfId="0" applyFont="1" applyBorder="1" applyAlignment="1">
      <alignment horizontal="center" vertical="top" wrapText="1"/>
    </xf>
    <xf numFmtId="0" fontId="61" fillId="0" borderId="6" xfId="0" applyFont="1" applyBorder="1" applyAlignment="1">
      <alignment horizontal="left" vertical="top" wrapText="1"/>
    </xf>
    <xf numFmtId="3" fontId="0" fillId="3" borderId="2" xfId="0" applyNumberFormat="1" applyFont="1" applyFill="1" applyBorder="1"/>
    <xf numFmtId="3" fontId="62" fillId="4" borderId="2" xfId="0" applyNumberFormat="1" applyFont="1" applyFill="1" applyBorder="1"/>
    <xf numFmtId="3" fontId="59" fillId="4" borderId="2" xfId="0" applyNumberFormat="1" applyFont="1" applyFill="1" applyBorder="1"/>
    <xf numFmtId="3" fontId="64" fillId="5" borderId="2" xfId="0" applyNumberFormat="1" applyFont="1" applyFill="1" applyBorder="1"/>
    <xf numFmtId="3" fontId="65" fillId="5" borderId="2" xfId="0" applyNumberFormat="1" applyFont="1" applyFill="1" applyBorder="1"/>
    <xf numFmtId="0" fontId="55" fillId="0" borderId="2" xfId="0" applyFont="1" applyBorder="1" applyAlignment="1">
      <alignment horizontal="center" vertical="top" wrapText="1"/>
    </xf>
    <xf numFmtId="0" fontId="55" fillId="0" borderId="6" xfId="0" applyFont="1" applyBorder="1" applyAlignment="1">
      <alignment horizontal="left" vertical="top" wrapText="1"/>
    </xf>
    <xf numFmtId="3" fontId="55" fillId="3" borderId="2" xfId="0" applyNumberFormat="1" applyFont="1" applyFill="1" applyBorder="1"/>
    <xf numFmtId="0" fontId="55" fillId="0" borderId="0" xfId="0" applyFont="1"/>
    <xf numFmtId="0" fontId="62" fillId="0" borderId="2" xfId="0" applyFont="1" applyBorder="1" applyAlignment="1">
      <alignment horizontal="center" vertical="top" wrapText="1"/>
    </xf>
    <xf numFmtId="0" fontId="62" fillId="0" borderId="6" xfId="0" applyFont="1" applyBorder="1" applyAlignment="1">
      <alignment horizontal="left" vertical="top" wrapText="1"/>
    </xf>
    <xf numFmtId="3" fontId="62" fillId="3" borderId="2" xfId="0" applyNumberFormat="1" applyFont="1" applyFill="1" applyBorder="1"/>
    <xf numFmtId="0" fontId="66" fillId="0" borderId="0" xfId="0" applyFont="1"/>
    <xf numFmtId="0" fontId="62" fillId="0" borderId="6" xfId="0" applyFont="1" applyBorder="1" applyAlignment="1">
      <alignment horizontal="left" vertical="top" wrapText="1" indent="5"/>
    </xf>
    <xf numFmtId="3" fontId="61" fillId="3" borderId="2" xfId="0" applyNumberFormat="1" applyFont="1" applyFill="1" applyBorder="1"/>
    <xf numFmtId="0" fontId="63" fillId="6" borderId="2" xfId="0" applyFont="1" applyFill="1" applyBorder="1" applyAlignment="1">
      <alignment horizontal="center" vertical="top" wrapText="1"/>
    </xf>
    <xf numFmtId="0" fontId="63" fillId="6" borderId="6" xfId="0" applyFont="1" applyFill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center" wrapText="1"/>
    </xf>
    <xf numFmtId="0" fontId="68" fillId="0" borderId="0" xfId="0" applyFont="1"/>
    <xf numFmtId="3" fontId="69" fillId="0" borderId="0" xfId="0" applyNumberFormat="1" applyFont="1"/>
    <xf numFmtId="0" fontId="62" fillId="0" borderId="0" xfId="0" applyFont="1"/>
    <xf numFmtId="3" fontId="59" fillId="3" borderId="2" xfId="0" applyNumberFormat="1" applyFont="1" applyFill="1" applyBorder="1"/>
    <xf numFmtId="0" fontId="59" fillId="0" borderId="0" xfId="0" applyFont="1"/>
    <xf numFmtId="0" fontId="62" fillId="0" borderId="6" xfId="0" quotePrefix="1" applyFont="1" applyBorder="1" applyAlignment="1">
      <alignment horizontal="left" vertical="top" wrapText="1" indent="10"/>
    </xf>
    <xf numFmtId="0" fontId="68" fillId="0" borderId="2" xfId="0" applyFont="1" applyBorder="1" applyAlignment="1">
      <alignment horizontal="center" vertical="top" wrapText="1"/>
    </xf>
    <xf numFmtId="3" fontId="68" fillId="3" borderId="2" xfId="0" applyNumberFormat="1" applyFont="1" applyFill="1" applyBorder="1"/>
    <xf numFmtId="0" fontId="69" fillId="0" borderId="0" xfId="0" applyFont="1"/>
    <xf numFmtId="3" fontId="57" fillId="0" borderId="0" xfId="0" applyNumberFormat="1" applyFont="1"/>
    <xf numFmtId="0" fontId="57" fillId="0" borderId="0" xfId="0" applyFont="1"/>
    <xf numFmtId="0" fontId="63" fillId="0" borderId="2" xfId="0" applyFont="1" applyBorder="1" applyAlignment="1">
      <alignment horizontal="center" vertical="top" wrapText="1"/>
    </xf>
    <xf numFmtId="0" fontId="63" fillId="0" borderId="6" xfId="0" applyFont="1" applyBorder="1" applyAlignment="1">
      <alignment horizontal="left" vertical="top" wrapText="1"/>
    </xf>
    <xf numFmtId="0" fontId="62" fillId="7" borderId="6" xfId="0" applyFont="1" applyFill="1" applyBorder="1" applyAlignment="1">
      <alignment horizontal="left" vertical="top" wrapText="1" indent="5"/>
    </xf>
    <xf numFmtId="3" fontId="62" fillId="3" borderId="2" xfId="0" applyNumberFormat="1" applyFont="1" applyFill="1" applyBorder="1" applyProtection="1">
      <protection locked="0"/>
    </xf>
    <xf numFmtId="3" fontId="57" fillId="3" borderId="2" xfId="0" applyNumberFormat="1" applyFont="1" applyFill="1" applyBorder="1"/>
    <xf numFmtId="0" fontId="68" fillId="0" borderId="6" xfId="0" applyFont="1" applyBorder="1" applyAlignment="1">
      <alignment horizontal="left" vertical="top" wrapText="1" indent="5"/>
    </xf>
    <xf numFmtId="0" fontId="63" fillId="6" borderId="6" xfId="0" applyFont="1" applyFill="1" applyBorder="1" applyAlignment="1" applyProtection="1">
      <alignment horizontal="left" vertical="top" wrapText="1"/>
      <protection locked="0"/>
    </xf>
    <xf numFmtId="3" fontId="63" fillId="6" borderId="6" xfId="0" applyNumberFormat="1" applyFont="1" applyFill="1" applyBorder="1" applyAlignment="1" applyProtection="1">
      <alignment horizontal="right" vertical="center" wrapText="1"/>
      <protection locked="0"/>
    </xf>
    <xf numFmtId="0" fontId="62" fillId="0" borderId="6" xfId="0" quotePrefix="1" applyFont="1" applyBorder="1" applyAlignment="1" applyProtection="1">
      <alignment horizontal="left" vertical="top" wrapText="1" indent="10"/>
      <protection locked="0"/>
    </xf>
    <xf numFmtId="0" fontId="62" fillId="0" borderId="6" xfId="0" applyFont="1" applyBorder="1" applyAlignment="1">
      <alignment horizontal="left" vertical="top" wrapText="1" indent="10"/>
    </xf>
    <xf numFmtId="0" fontId="62" fillId="7" borderId="6" xfId="0" applyFont="1" applyFill="1" applyBorder="1" applyAlignment="1" applyProtection="1">
      <alignment horizontal="left" vertical="top" wrapText="1" indent="5"/>
      <protection locked="0"/>
    </xf>
    <xf numFmtId="0" fontId="61" fillId="7" borderId="6" xfId="0" applyFont="1" applyFill="1" applyBorder="1" applyAlignment="1">
      <alignment horizontal="left" vertical="top" wrapText="1"/>
    </xf>
    <xf numFmtId="0" fontId="61" fillId="0" borderId="0" xfId="0" applyFont="1" applyAlignment="1">
      <alignment horizontal="center" vertical="top" wrapText="1"/>
    </xf>
    <xf numFmtId="3" fontId="62" fillId="0" borderId="0" xfId="0" applyNumberFormat="1" applyFont="1"/>
    <xf numFmtId="3" fontId="59" fillId="0" borderId="0" xfId="0" applyNumberFormat="1" applyFont="1"/>
    <xf numFmtId="3" fontId="0" fillId="0" borderId="0" xfId="0" applyNumberFormat="1"/>
    <xf numFmtId="0" fontId="61" fillId="0" borderId="0" xfId="0" applyFont="1"/>
    <xf numFmtId="0" fontId="61" fillId="7" borderId="0" xfId="0" applyFont="1" applyFill="1"/>
    <xf numFmtId="0" fontId="0" fillId="7" borderId="0" xfId="0" applyFont="1" applyFill="1"/>
    <xf numFmtId="49" fontId="53" fillId="0" borderId="15" xfId="0" applyNumberFormat="1" applyFont="1" applyBorder="1" applyAlignment="1" applyProtection="1">
      <alignment horizontal="left" vertical="center" wrapText="1" indent="1"/>
    </xf>
    <xf numFmtId="0" fontId="70" fillId="0" borderId="0" xfId="4" applyFont="1" applyFill="1"/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80" fillId="0" borderId="0" xfId="0" applyFont="1"/>
    <xf numFmtId="0" fontId="80" fillId="0" borderId="2" xfId="0" applyFont="1" applyBorder="1" applyAlignment="1">
      <alignment horizontal="justify" vertical="center" wrapText="1"/>
    </xf>
    <xf numFmtId="0" fontId="82" fillId="0" borderId="2" xfId="0" applyFont="1" applyBorder="1" applyAlignment="1">
      <alignment horizontal="left" vertical="center" wrapText="1" indent="2"/>
    </xf>
    <xf numFmtId="0" fontId="82" fillId="0" borderId="2" xfId="0" applyFont="1" applyBorder="1" applyAlignment="1">
      <alignment horizontal="left" vertical="center" wrapText="1" indent="4"/>
    </xf>
    <xf numFmtId="0" fontId="81" fillId="0" borderId="0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left" vertical="center" wrapText="1"/>
    </xf>
    <xf numFmtId="3" fontId="81" fillId="0" borderId="0" xfId="0" applyNumberFormat="1" applyFont="1" applyFill="1" applyBorder="1" applyAlignment="1">
      <alignment horizontal="right" vertical="center"/>
    </xf>
    <xf numFmtId="3" fontId="71" fillId="0" borderId="19" xfId="0" applyNumberFormat="1" applyFont="1" applyFill="1" applyBorder="1" applyAlignment="1">
      <alignment horizontal="right" wrapText="1"/>
    </xf>
    <xf numFmtId="3" fontId="72" fillId="0" borderId="19" xfId="0" applyNumberFormat="1" applyFont="1" applyFill="1" applyBorder="1" applyAlignment="1">
      <alignment horizontal="right" wrapText="1"/>
    </xf>
    <xf numFmtId="3" fontId="80" fillId="0" borderId="19" xfId="0" applyNumberFormat="1" applyFont="1" applyFill="1" applyBorder="1" applyAlignment="1">
      <alignment horizontal="right" vertical="center"/>
    </xf>
    <xf numFmtId="3" fontId="81" fillId="0" borderId="19" xfId="0" applyNumberFormat="1" applyFont="1" applyFill="1" applyBorder="1" applyAlignment="1">
      <alignment horizontal="right" vertical="center"/>
    </xf>
    <xf numFmtId="3" fontId="82" fillId="0" borderId="19" xfId="0" applyNumberFormat="1" applyFont="1" applyFill="1" applyBorder="1" applyAlignment="1">
      <alignment horizontal="right" vertical="center"/>
    </xf>
    <xf numFmtId="3" fontId="81" fillId="0" borderId="33" xfId="0" applyNumberFormat="1" applyFont="1" applyFill="1" applyBorder="1" applyAlignment="1">
      <alignment horizontal="right" vertical="center"/>
    </xf>
    <xf numFmtId="3" fontId="50" fillId="0" borderId="23" xfId="0" applyNumberFormat="1" applyFont="1" applyFill="1" applyBorder="1" applyAlignment="1">
      <alignment horizontal="center" vertical="center" wrapText="1"/>
    </xf>
    <xf numFmtId="3" fontId="81" fillId="0" borderId="22" xfId="0" applyNumberFormat="1" applyFont="1" applyFill="1" applyBorder="1" applyAlignment="1">
      <alignment horizontal="right" vertical="center"/>
    </xf>
    <xf numFmtId="0" fontId="81" fillId="0" borderId="0" xfId="0" applyFont="1" applyBorder="1" applyAlignment="1">
      <alignment horizontal="justify" vertical="center" wrapText="1"/>
    </xf>
    <xf numFmtId="0" fontId="81" fillId="0" borderId="13" xfId="0" applyFont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7" xfId="0" applyFont="1" applyBorder="1" applyAlignment="1">
      <alignment horizontal="center" wrapText="1"/>
    </xf>
    <xf numFmtId="3" fontId="81" fillId="0" borderId="21" xfId="0" applyNumberFormat="1" applyFont="1" applyBorder="1" applyAlignment="1">
      <alignment horizontal="right" vertical="center"/>
    </xf>
    <xf numFmtId="3" fontId="81" fillId="0" borderId="23" xfId="0" applyNumberFormat="1" applyFont="1" applyBorder="1" applyAlignment="1">
      <alignment horizontal="right" vertical="center"/>
    </xf>
    <xf numFmtId="3" fontId="81" fillId="0" borderId="23" xfId="0" applyNumberFormat="1" applyFont="1" applyFill="1" applyBorder="1" applyAlignment="1">
      <alignment horizontal="right" vertical="center"/>
    </xf>
    <xf numFmtId="0" fontId="82" fillId="0" borderId="7" xfId="0" applyFont="1" applyBorder="1" applyAlignment="1">
      <alignment horizontal="left" vertical="center" wrapText="1" indent="4"/>
    </xf>
    <xf numFmtId="3" fontId="82" fillId="0" borderId="21" xfId="0" applyNumberFormat="1" applyFont="1" applyFill="1" applyBorder="1" applyAlignment="1">
      <alignment horizontal="right" vertical="center"/>
    </xf>
    <xf numFmtId="3" fontId="81" fillId="0" borderId="25" xfId="0" applyNumberFormat="1" applyFont="1" applyFill="1" applyBorder="1" applyAlignment="1">
      <alignment horizontal="right" vertical="center"/>
    </xf>
    <xf numFmtId="0" fontId="30" fillId="0" borderId="0" xfId="5" applyFont="1" applyFill="1" applyProtection="1">
      <protection locked="0"/>
    </xf>
    <xf numFmtId="0" fontId="30" fillId="0" borderId="0" xfId="5" applyFont="1" applyFill="1" applyProtection="1"/>
    <xf numFmtId="0" fontId="30" fillId="0" borderId="0" xfId="5" applyFont="1" applyFill="1" applyAlignment="1" applyProtection="1">
      <alignment vertical="center"/>
    </xf>
    <xf numFmtId="0" fontId="30" fillId="0" borderId="0" xfId="5" applyFont="1" applyFill="1" applyAlignment="1" applyProtection="1">
      <alignment vertical="center"/>
      <protection locked="0"/>
    </xf>
    <xf numFmtId="3" fontId="61" fillId="0" borderId="0" xfId="0" applyNumberFormat="1" applyFont="1"/>
    <xf numFmtId="0" fontId="63" fillId="0" borderId="0" xfId="0" applyFont="1"/>
    <xf numFmtId="0" fontId="29" fillId="0" borderId="61" xfId="4" applyFont="1" applyFill="1" applyBorder="1" applyAlignment="1" applyProtection="1">
      <alignment horizontal="center" vertical="center" wrapText="1"/>
    </xf>
    <xf numFmtId="0" fontId="30" fillId="0" borderId="35" xfId="4" applyFont="1" applyFill="1" applyBorder="1" applyAlignment="1" applyProtection="1">
      <alignment horizontal="center" vertical="center"/>
    </xf>
    <xf numFmtId="3" fontId="56" fillId="3" borderId="2" xfId="0" applyNumberFormat="1" applyFont="1" applyFill="1" applyBorder="1"/>
    <xf numFmtId="3" fontId="62" fillId="5" borderId="2" xfId="0" applyNumberFormat="1" applyFont="1" applyFill="1" applyBorder="1"/>
    <xf numFmtId="3" fontId="59" fillId="5" borderId="2" xfId="0" applyNumberFormat="1" applyFont="1" applyFill="1" applyBorder="1"/>
    <xf numFmtId="0" fontId="59" fillId="0" borderId="0" xfId="0" applyFont="1" applyFill="1" applyAlignment="1"/>
    <xf numFmtId="0" fontId="61" fillId="0" borderId="0" xfId="0" applyFont="1" applyAlignment="1">
      <alignment horizontal="center"/>
    </xf>
    <xf numFmtId="3" fontId="63" fillId="0" borderId="0" xfId="0" applyNumberFormat="1" applyFont="1"/>
    <xf numFmtId="0" fontId="75" fillId="0" borderId="7" xfId="0" applyFont="1" applyFill="1" applyBorder="1" applyAlignment="1">
      <alignment horizontal="center" vertical="center" wrapText="1"/>
    </xf>
    <xf numFmtId="0" fontId="75" fillId="0" borderId="63" xfId="0" applyFont="1" applyFill="1" applyBorder="1" applyAlignment="1">
      <alignment horizontal="center" vertical="center" wrapText="1"/>
    </xf>
    <xf numFmtId="3" fontId="61" fillId="0" borderId="2" xfId="0" applyNumberFormat="1" applyFont="1" applyFill="1" applyBorder="1" applyAlignment="1">
      <alignment horizontal="center" vertical="center" wrapText="1"/>
    </xf>
    <xf numFmtId="0" fontId="76" fillId="0" borderId="0" xfId="0" applyFont="1"/>
    <xf numFmtId="0" fontId="75" fillId="0" borderId="4" xfId="0" applyFont="1" applyFill="1" applyBorder="1" applyAlignment="1">
      <alignment horizontal="center" vertical="center" wrapText="1"/>
    </xf>
    <xf numFmtId="0" fontId="75" fillId="0" borderId="36" xfId="0" applyFont="1" applyFill="1" applyBorder="1" applyAlignment="1">
      <alignment horizontal="center" vertical="center" wrapText="1"/>
    </xf>
    <xf numFmtId="0" fontId="75" fillId="0" borderId="4" xfId="0" applyFont="1" applyBorder="1" applyAlignment="1">
      <alignment horizontal="center" vertical="top" wrapText="1"/>
    </xf>
    <xf numFmtId="0" fontId="75" fillId="7" borderId="4" xfId="0" applyFont="1" applyFill="1" applyBorder="1" applyAlignment="1">
      <alignment horizontal="left" vertical="top" wrapText="1"/>
    </xf>
    <xf numFmtId="0" fontId="75" fillId="0" borderId="2" xfId="0" applyFont="1" applyBorder="1" applyAlignment="1">
      <alignment horizontal="center" vertical="top" wrapText="1"/>
    </xf>
    <xf numFmtId="0" fontId="75" fillId="0" borderId="2" xfId="0" applyFont="1" applyBorder="1" applyAlignment="1">
      <alignment horizontal="left" vertical="top" wrapText="1"/>
    </xf>
    <xf numFmtId="3" fontId="63" fillId="6" borderId="6" xfId="0" applyNumberFormat="1" applyFont="1" applyFill="1" applyBorder="1" applyAlignment="1">
      <alignment horizontal="right" vertical="top" wrapText="1"/>
    </xf>
    <xf numFmtId="0" fontId="61" fillId="0" borderId="0" xfId="0" applyFont="1" applyAlignment="1">
      <alignment vertical="center"/>
    </xf>
    <xf numFmtId="0" fontId="77" fillId="0" borderId="2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left" vertical="top" wrapText="1" indent="5"/>
    </xf>
    <xf numFmtId="0" fontId="77" fillId="0" borderId="2" xfId="0" quotePrefix="1" applyFont="1" applyBorder="1" applyAlignment="1">
      <alignment horizontal="center" vertical="top" wrapText="1"/>
    </xf>
    <xf numFmtId="0" fontId="77" fillId="0" borderId="2" xfId="0" quotePrefix="1" applyFont="1" applyBorder="1" applyAlignment="1">
      <alignment horizontal="left" vertical="top" wrapText="1" indent="10"/>
    </xf>
    <xf numFmtId="0" fontId="78" fillId="0" borderId="2" xfId="0" quotePrefix="1" applyFont="1" applyBorder="1" applyAlignment="1">
      <alignment horizontal="center" vertical="top" wrapText="1"/>
    </xf>
    <xf numFmtId="0" fontId="78" fillId="0" borderId="2" xfId="0" quotePrefix="1" applyFont="1" applyBorder="1" applyAlignment="1">
      <alignment horizontal="left" vertical="top" wrapText="1" indent="10"/>
    </xf>
    <xf numFmtId="0" fontId="79" fillId="0" borderId="2" xfId="0" quotePrefix="1" applyFont="1" applyBorder="1" applyAlignment="1">
      <alignment horizontal="center" vertical="top" wrapText="1"/>
    </xf>
    <xf numFmtId="0" fontId="67" fillId="0" borderId="0" xfId="0" applyFont="1" applyAlignment="1">
      <alignment horizontal="left" indent="13"/>
    </xf>
    <xf numFmtId="0" fontId="58" fillId="0" borderId="0" xfId="0" applyFont="1"/>
    <xf numFmtId="0" fontId="75" fillId="7" borderId="2" xfId="0" applyFont="1" applyFill="1" applyBorder="1" applyAlignment="1">
      <alignment horizontal="left" vertical="top" wrapText="1"/>
    </xf>
    <xf numFmtId="0" fontId="77" fillId="0" borderId="2" xfId="0" applyFont="1" applyFill="1" applyBorder="1" applyAlignment="1">
      <alignment horizontal="left" vertical="top" wrapText="1" indent="5"/>
    </xf>
    <xf numFmtId="164" fontId="84" fillId="0" borderId="0" xfId="0" applyNumberFormat="1" applyFont="1" applyFill="1" applyAlignment="1">
      <alignment vertical="center" wrapText="1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vertical="center"/>
    </xf>
    <xf numFmtId="0" fontId="87" fillId="0" borderId="0" xfId="0" applyFont="1" applyFill="1" applyAlignment="1">
      <alignment vertical="center" wrapText="1"/>
    </xf>
    <xf numFmtId="0" fontId="85" fillId="0" borderId="0" xfId="0" applyFont="1" applyFill="1" applyAlignment="1">
      <alignment horizontal="center" vertical="center" wrapText="1"/>
    </xf>
    <xf numFmtId="0" fontId="88" fillId="0" borderId="0" xfId="0" applyFont="1" applyFill="1" applyAlignment="1">
      <alignment vertical="center" wrapText="1"/>
    </xf>
    <xf numFmtId="0" fontId="89" fillId="0" borderId="0" xfId="0" applyFont="1" applyFill="1" applyAlignment="1">
      <alignment vertical="center" wrapText="1"/>
    </xf>
    <xf numFmtId="0" fontId="90" fillId="0" borderId="0" xfId="0" applyFont="1" applyFill="1" applyAlignment="1">
      <alignment vertical="center" wrapText="1"/>
    </xf>
    <xf numFmtId="0" fontId="87" fillId="0" borderId="0" xfId="0" applyFont="1" applyFill="1" applyAlignment="1" applyProtection="1">
      <alignment horizontal="left" vertical="center" wrapText="1"/>
    </xf>
    <xf numFmtId="0" fontId="87" fillId="0" borderId="0" xfId="0" applyFont="1" applyFill="1" applyAlignment="1" applyProtection="1">
      <alignment vertical="center" wrapText="1"/>
    </xf>
    <xf numFmtId="0" fontId="87" fillId="0" borderId="0" xfId="0" applyFont="1" applyFill="1" applyAlignment="1" applyProtection="1">
      <alignment horizontal="right" vertical="center" wrapText="1" indent="1"/>
    </xf>
    <xf numFmtId="0" fontId="86" fillId="0" borderId="15" xfId="0" applyFont="1" applyFill="1" applyBorder="1" applyAlignment="1" applyProtection="1">
      <alignment horizontal="left" vertical="center"/>
    </xf>
    <xf numFmtId="0" fontId="91" fillId="0" borderId="46" xfId="0" applyFont="1" applyFill="1" applyBorder="1" applyAlignment="1" applyProtection="1">
      <alignment vertical="center" wrapText="1"/>
    </xf>
    <xf numFmtId="0" fontId="86" fillId="0" borderId="44" xfId="0" applyFont="1" applyFill="1" applyBorder="1" applyAlignment="1" applyProtection="1">
      <alignment vertical="center" wrapText="1"/>
    </xf>
    <xf numFmtId="3" fontId="8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87" fillId="0" borderId="0" xfId="0" applyFont="1" applyFill="1" applyAlignment="1">
      <alignment horizontal="left" vertical="center" wrapText="1"/>
    </xf>
    <xf numFmtId="0" fontId="8" fillId="0" borderId="66" xfId="0" applyFont="1" applyFill="1" applyBorder="1" applyAlignment="1" applyProtection="1">
      <alignment horizontal="center" vertical="center" wrapText="1"/>
    </xf>
    <xf numFmtId="0" fontId="20" fillId="0" borderId="35" xfId="0" applyFont="1" applyFill="1" applyBorder="1" applyAlignment="1" applyProtection="1">
      <alignment horizontal="center" vertical="center" wrapText="1"/>
    </xf>
    <xf numFmtId="164" fontId="33" fillId="0" borderId="23" xfId="0" applyNumberFormat="1" applyFont="1" applyFill="1" applyBorder="1" applyAlignment="1" applyProtection="1">
      <alignment horizontal="right" vertical="center" wrapText="1" indent="1"/>
    </xf>
    <xf numFmtId="164" fontId="33" fillId="0" borderId="16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164" fontId="0" fillId="0" borderId="0" xfId="0" applyNumberFormat="1" applyFont="1" applyFill="1" applyAlignment="1" applyProtection="1">
      <alignment horizontal="right" vertical="center" wrapText="1" indent="1"/>
    </xf>
    <xf numFmtId="0" fontId="2" fillId="0" borderId="12" xfId="0" applyFont="1" applyFill="1" applyBorder="1" applyAlignment="1" applyProtection="1">
      <alignment vertical="center" wrapText="1"/>
    </xf>
    <xf numFmtId="49" fontId="22" fillId="0" borderId="40" xfId="4" applyNumberFormat="1" applyFont="1" applyFill="1" applyBorder="1" applyAlignment="1" applyProtection="1">
      <alignment horizontal="left" vertical="center" wrapText="1" indent="1"/>
    </xf>
    <xf numFmtId="0" fontId="29" fillId="0" borderId="35" xfId="0" applyFont="1" applyFill="1" applyBorder="1" applyAlignment="1" applyProtection="1">
      <alignment horizontal="left" vertical="center" wrapText="1" indent="1"/>
    </xf>
    <xf numFmtId="0" fontId="22" fillId="0" borderId="61" xfId="4" applyFont="1" applyFill="1" applyBorder="1" applyAlignment="1" applyProtection="1">
      <alignment horizontal="left" vertical="center" wrapText="1" indent="1"/>
    </xf>
    <xf numFmtId="0" fontId="22" fillId="0" borderId="55" xfId="4" applyFont="1" applyFill="1" applyBorder="1" applyAlignment="1" applyProtection="1">
      <alignment horizontal="left" vertical="center" wrapText="1" indent="1"/>
    </xf>
    <xf numFmtId="0" fontId="22" fillId="0" borderId="29" xfId="4" applyFont="1" applyFill="1" applyBorder="1" applyAlignment="1" applyProtection="1">
      <alignment horizontal="left" vertical="center" wrapText="1" indent="1"/>
    </xf>
    <xf numFmtId="0" fontId="22" fillId="0" borderId="68" xfId="4" applyFont="1" applyFill="1" applyBorder="1" applyAlignment="1" applyProtection="1">
      <alignment horizontal="left" vertical="center" wrapText="1" indent="1"/>
    </xf>
    <xf numFmtId="0" fontId="29" fillId="0" borderId="35" xfId="4" applyFont="1" applyFill="1" applyBorder="1" applyAlignment="1" applyProtection="1">
      <alignment horizontal="left" vertical="center" wrapText="1" indent="1"/>
    </xf>
    <xf numFmtId="0" fontId="30" fillId="0" borderId="61" xfId="4" applyFont="1" applyFill="1" applyBorder="1" applyAlignment="1" applyProtection="1">
      <alignment horizontal="left" vertical="center" wrapText="1" indent="1"/>
    </xf>
    <xf numFmtId="0" fontId="30" fillId="0" borderId="67" xfId="4" applyFont="1" applyFill="1" applyBorder="1" applyAlignment="1" applyProtection="1">
      <alignment horizontal="left" vertical="center" wrapText="1" indent="1"/>
    </xf>
    <xf numFmtId="0" fontId="29" fillId="0" borderId="66" xfId="4" applyFont="1" applyFill="1" applyBorder="1" applyAlignment="1" applyProtection="1">
      <alignment horizontal="left" vertical="center" wrapText="1" indent="1"/>
    </xf>
    <xf numFmtId="0" fontId="30" fillId="0" borderId="62" xfId="4" applyFont="1" applyFill="1" applyBorder="1" applyAlignment="1" applyProtection="1">
      <alignment horizontal="left" vertical="center" wrapText="1" indent="1"/>
    </xf>
    <xf numFmtId="0" fontId="30" fillId="0" borderId="76" xfId="4" applyFont="1" applyFill="1" applyBorder="1" applyAlignment="1" applyProtection="1">
      <alignment horizontal="left" vertical="center" wrapText="1" indent="1"/>
    </xf>
    <xf numFmtId="0" fontId="29" fillId="0" borderId="46" xfId="4" applyFont="1" applyFill="1" applyBorder="1" applyAlignment="1" applyProtection="1">
      <alignment horizontal="left" vertical="center" wrapText="1" indent="1"/>
    </xf>
    <xf numFmtId="0" fontId="42" fillId="0" borderId="46" xfId="0" applyFont="1" applyBorder="1" applyAlignment="1" applyProtection="1">
      <alignment horizontal="left" wrapText="1" indent="1"/>
    </xf>
    <xf numFmtId="0" fontId="22" fillId="0" borderId="55" xfId="4" applyFont="1" applyFill="1" applyBorder="1" applyAlignment="1" applyProtection="1">
      <alignment horizontal="left" indent="7"/>
    </xf>
    <xf numFmtId="0" fontId="22" fillId="0" borderId="68" xfId="4" applyFont="1" applyFill="1" applyBorder="1" applyAlignment="1" applyProtection="1">
      <alignment horizontal="left" vertical="center" wrapText="1" indent="6"/>
    </xf>
    <xf numFmtId="0" fontId="22" fillId="0" borderId="55" xfId="4" applyFont="1" applyFill="1" applyBorder="1" applyAlignment="1" applyProtection="1">
      <alignment horizontal="left" vertical="center" wrapText="1" indent="6"/>
    </xf>
    <xf numFmtId="0" fontId="22" fillId="0" borderId="52" xfId="4" applyFont="1" applyFill="1" applyBorder="1" applyAlignment="1" applyProtection="1">
      <alignment horizontal="left" vertical="center" wrapText="1" indent="6"/>
    </xf>
    <xf numFmtId="0" fontId="33" fillId="0" borderId="59" xfId="0" applyFont="1" applyBorder="1" applyAlignment="1" applyProtection="1">
      <alignment horizontal="center" vertical="center" wrapText="1"/>
    </xf>
    <xf numFmtId="3" fontId="30" fillId="0" borderId="49" xfId="0" applyNumberFormat="1" applyFont="1" applyBorder="1" applyAlignment="1" applyProtection="1">
      <alignment horizontal="right" vertical="center" indent="1"/>
      <protection locked="0"/>
    </xf>
    <xf numFmtId="3" fontId="33" fillId="0" borderId="38" xfId="0" applyNumberFormat="1" applyFont="1" applyFill="1" applyBorder="1" applyAlignment="1" applyProtection="1">
      <alignment horizontal="right" vertical="center" indent="1"/>
    </xf>
    <xf numFmtId="0" fontId="73" fillId="0" borderId="2" xfId="0" applyFont="1" applyBorder="1" applyAlignment="1">
      <alignment horizontal="justify" vertical="center" wrapText="1"/>
    </xf>
    <xf numFmtId="0" fontId="71" fillId="0" borderId="2" xfId="0" applyFont="1" applyBorder="1" applyAlignment="1">
      <alignment horizontal="justify" vertical="center" wrapText="1"/>
    </xf>
    <xf numFmtId="3" fontId="71" fillId="0" borderId="19" xfId="0" applyNumberFormat="1" applyFont="1" applyBorder="1" applyAlignment="1">
      <alignment horizontal="right" vertical="center"/>
    </xf>
    <xf numFmtId="0" fontId="72" fillId="0" borderId="2" xfId="0" applyFont="1" applyBorder="1" applyAlignment="1">
      <alignment horizontal="left" vertical="center" wrapText="1" indent="3"/>
    </xf>
    <xf numFmtId="3" fontId="72" fillId="0" borderId="19" xfId="0" applyNumberFormat="1" applyFont="1" applyBorder="1" applyAlignment="1">
      <alignment horizontal="right" vertical="center"/>
    </xf>
    <xf numFmtId="0" fontId="71" fillId="0" borderId="2" xfId="0" applyFont="1" applyFill="1" applyBorder="1" applyAlignment="1">
      <alignment horizontal="left" vertical="center" wrapText="1"/>
    </xf>
    <xf numFmtId="0" fontId="72" fillId="0" borderId="2" xfId="0" applyFont="1" applyFill="1" applyBorder="1" applyAlignment="1">
      <alignment horizontal="left" vertical="center" wrapText="1" indent="3"/>
    </xf>
    <xf numFmtId="3" fontId="71" fillId="0" borderId="19" xfId="0" applyNumberFormat="1" applyFont="1" applyFill="1" applyBorder="1" applyAlignment="1">
      <alignment horizontal="right" vertical="center"/>
    </xf>
    <xf numFmtId="3" fontId="73" fillId="0" borderId="19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Alignment="1" applyProtection="1">
      <alignment horizontal="right" vertical="center" indent="1"/>
    </xf>
    <xf numFmtId="0" fontId="1" fillId="0" borderId="0" xfId="4" applyFont="1" applyFill="1"/>
    <xf numFmtId="0" fontId="4" fillId="0" borderId="38" xfId="4" applyFont="1" applyFill="1" applyBorder="1" applyAlignment="1" applyProtection="1">
      <alignment horizontal="center" vertical="center" wrapText="1"/>
    </xf>
    <xf numFmtId="164" fontId="4" fillId="0" borderId="59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</xf>
    <xf numFmtId="164" fontId="15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5" xfId="4" applyNumberFormat="1" applyFont="1" applyFill="1" applyBorder="1" applyAlignment="1" applyProtection="1">
      <alignment horizontal="right" vertical="center" wrapText="1" indent="1"/>
    </xf>
    <xf numFmtId="164" fontId="4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4" applyNumberFormat="1" applyFont="1" applyFill="1" applyBorder="1" applyAlignment="1" applyProtection="1">
      <alignment horizontal="right" vertical="center" wrapText="1" indent="1"/>
    </xf>
    <xf numFmtId="164" fontId="18" fillId="0" borderId="49" xfId="4" applyNumberFormat="1" applyFont="1" applyFill="1" applyBorder="1" applyAlignment="1" applyProtection="1">
      <alignment horizontal="right" vertical="center" wrapText="1" indent="1"/>
    </xf>
    <xf numFmtId="164" fontId="34" fillId="0" borderId="38" xfId="4" applyNumberFormat="1" applyFont="1" applyFill="1" applyBorder="1" applyAlignment="1" applyProtection="1">
      <alignment horizontal="right" vertical="center" wrapText="1" indent="1"/>
    </xf>
    <xf numFmtId="164" fontId="33" fillId="0" borderId="38" xfId="4" applyNumberFormat="1" applyFont="1" applyFill="1" applyBorder="1" applyAlignment="1" applyProtection="1">
      <alignment horizontal="right" vertical="center" wrapText="1" indent="1"/>
    </xf>
    <xf numFmtId="164" fontId="4" fillId="0" borderId="0" xfId="4" applyNumberFormat="1" applyFont="1" applyFill="1" applyBorder="1" applyAlignment="1" applyProtection="1">
      <alignment horizontal="right" vertical="center" wrapText="1" indent="1"/>
    </xf>
    <xf numFmtId="164" fontId="15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Border="1" applyAlignment="1" applyProtection="1">
      <alignment horizontal="right" vertical="center" wrapText="1" indent="1"/>
      <protection locked="0"/>
    </xf>
    <xf numFmtId="0" fontId="71" fillId="0" borderId="49" xfId="0" applyFont="1" applyBorder="1" applyAlignment="1" applyProtection="1">
      <alignment horizontal="right" vertical="center" wrapText="1" indent="1"/>
      <protection locked="0"/>
    </xf>
    <xf numFmtId="0" fontId="71" fillId="0" borderId="43" xfId="0" applyFont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Border="1" applyAlignment="1" applyProtection="1">
      <alignment horizontal="right" vertical="center" wrapText="1" indent="1"/>
    </xf>
    <xf numFmtId="0" fontId="50" fillId="0" borderId="38" xfId="0" quotePrefix="1" applyFont="1" applyBorder="1" applyAlignment="1" applyProtection="1">
      <alignment horizontal="right" vertical="center" wrapText="1" indent="1"/>
      <protection locked="0"/>
    </xf>
    <xf numFmtId="0" fontId="1" fillId="0" borderId="0" xfId="4" applyFont="1" applyFill="1" applyAlignment="1" applyProtection="1">
      <alignment horizontal="right" vertical="center" indent="1"/>
    </xf>
    <xf numFmtId="164" fontId="4" fillId="0" borderId="23" xfId="4" applyNumberFormat="1" applyFont="1" applyFill="1" applyBorder="1" applyAlignment="1" applyProtection="1">
      <alignment horizontal="right" vertical="center" wrapText="1" indent="1"/>
    </xf>
    <xf numFmtId="164" fontId="50" fillId="0" borderId="23" xfId="0" applyNumberFormat="1" applyFont="1" applyBorder="1" applyAlignment="1" applyProtection="1">
      <alignment horizontal="right" vertical="center" wrapText="1" indent="1"/>
    </xf>
    <xf numFmtId="164" fontId="71" fillId="0" borderId="23" xfId="0" applyNumberFormat="1" applyFont="1" applyBorder="1" applyAlignment="1" applyProtection="1">
      <alignment horizontal="right" vertical="center" wrapText="1" indent="1"/>
    </xf>
    <xf numFmtId="0" fontId="72" fillId="0" borderId="23" xfId="0" applyFont="1" applyBorder="1" applyAlignment="1" applyProtection="1">
      <alignment horizontal="right" vertical="center" wrapText="1" indent="1"/>
    </xf>
    <xf numFmtId="164" fontId="72" fillId="0" borderId="23" xfId="0" applyNumberFormat="1" applyFont="1" applyBorder="1" applyAlignment="1" applyProtection="1">
      <alignment horizontal="right" vertical="center" wrapText="1" indent="1"/>
    </xf>
    <xf numFmtId="0" fontId="71" fillId="0" borderId="23" xfId="0" applyFont="1" applyBorder="1" applyAlignment="1" applyProtection="1">
      <alignment horizontal="right" vertical="center" wrapText="1" indent="1"/>
    </xf>
    <xf numFmtId="0" fontId="1" fillId="0" borderId="0" xfId="4" applyFont="1" applyFill="1" applyAlignment="1">
      <alignment horizontal="right" vertical="center" indent="1"/>
    </xf>
    <xf numFmtId="164" fontId="15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7" xfId="4" quotePrefix="1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horizontal="centerContinuous" vertical="center"/>
    </xf>
    <xf numFmtId="164" fontId="34" fillId="0" borderId="0" xfId="0" applyNumberFormat="1" applyFont="1" applyFill="1" applyAlignment="1" applyProtection="1">
      <alignment horizontal="right" vertical="center"/>
    </xf>
    <xf numFmtId="164" fontId="33" fillId="0" borderId="16" xfId="0" applyNumberFormat="1" applyFont="1" applyFill="1" applyBorder="1" applyAlignment="1" applyProtection="1">
      <alignment horizontal="center" vertical="center" wrapText="1"/>
    </xf>
    <xf numFmtId="164" fontId="33" fillId="0" borderId="38" xfId="0" applyNumberFormat="1" applyFont="1" applyFill="1" applyBorder="1" applyAlignment="1" applyProtection="1">
      <alignment horizontal="center" vertical="center" wrapText="1"/>
    </xf>
    <xf numFmtId="164" fontId="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ont="1" applyFill="1" applyAlignment="1" applyProtection="1">
      <alignment vertical="center" wrapText="1"/>
    </xf>
    <xf numFmtId="164" fontId="33" fillId="0" borderId="44" xfId="0" applyNumberFormat="1" applyFont="1" applyFill="1" applyBorder="1" applyAlignment="1" applyProtection="1">
      <alignment horizontal="centerContinuous" vertical="center" wrapText="1"/>
    </xf>
    <xf numFmtId="164" fontId="33" fillId="0" borderId="44" xfId="0" applyNumberFormat="1" applyFont="1" applyFill="1" applyBorder="1" applyAlignment="1" applyProtection="1">
      <alignment horizontal="center" vertical="center" wrapText="1"/>
    </xf>
    <xf numFmtId="164" fontId="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6" xfId="0" applyNumberFormat="1" applyFont="1" applyFill="1" applyBorder="1" applyAlignment="1" applyProtection="1">
      <alignment horizontal="right" vertical="center" wrapText="1" indent="1"/>
    </xf>
    <xf numFmtId="0" fontId="4" fillId="0" borderId="74" xfId="0" quotePrefix="1" applyFont="1" applyFill="1" applyBorder="1" applyAlignment="1" applyProtection="1">
      <alignment horizontal="right" vertical="center" indent="1"/>
    </xf>
    <xf numFmtId="0" fontId="4" fillId="0" borderId="47" xfId="0" applyFont="1" applyFill="1" applyBorder="1" applyAlignment="1" applyProtection="1">
      <alignment horizontal="right" vertical="center" indent="1"/>
    </xf>
    <xf numFmtId="0" fontId="4" fillId="0" borderId="59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164" fontId="4" fillId="0" borderId="43" xfId="0" applyNumberFormat="1" applyFont="1" applyFill="1" applyBorder="1" applyAlignment="1" applyProtection="1">
      <alignment horizontal="right" vertical="center" wrapText="1" indent="1"/>
    </xf>
    <xf numFmtId="164" fontId="1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6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right" vertical="center" wrapText="1" indent="1"/>
    </xf>
    <xf numFmtId="164" fontId="33" fillId="0" borderId="59" xfId="0" applyNumberFormat="1" applyFont="1" applyFill="1" applyBorder="1" applyAlignment="1" applyProtection="1">
      <alignment horizontal="right" vertical="center" wrapText="1" indent="1"/>
    </xf>
    <xf numFmtId="164" fontId="0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3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38" xfId="0" applyNumberFormat="1" applyFont="1" applyFill="1" applyBorder="1" applyAlignment="1" applyProtection="1">
      <alignment horizontal="righ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164" fontId="91" fillId="0" borderId="0" xfId="0" applyNumberFormat="1" applyFont="1" applyFill="1" applyAlignment="1">
      <alignment vertical="center" wrapText="1"/>
    </xf>
    <xf numFmtId="3" fontId="33" fillId="0" borderId="16" xfId="0" applyNumberFormat="1" applyFont="1" applyBorder="1" applyAlignment="1" applyProtection="1">
      <alignment horizontal="center" vertical="center" wrapText="1"/>
    </xf>
    <xf numFmtId="3" fontId="33" fillId="0" borderId="16" xfId="0" applyNumberFormat="1" applyFont="1" applyFill="1" applyBorder="1" applyAlignment="1" applyProtection="1">
      <alignment horizontal="right" vertical="center" indent="1"/>
    </xf>
    <xf numFmtId="164" fontId="15" fillId="0" borderId="0" xfId="4" applyNumberFormat="1" applyFont="1" applyFill="1"/>
    <xf numFmtId="164" fontId="2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1" fillId="0" borderId="0" xfId="0" applyFont="1" applyFill="1" applyAlignment="1" applyProtection="1">
      <alignment horizontal="right" vertical="top"/>
      <protection locked="0"/>
    </xf>
    <xf numFmtId="0" fontId="28" fillId="0" borderId="23" xfId="0" applyFont="1" applyFill="1" applyBorder="1" applyAlignment="1" applyProtection="1">
      <alignment horizontal="left" vertical="center" wrapText="1" indent="1"/>
    </xf>
    <xf numFmtId="0" fontId="28" fillId="0" borderId="24" xfId="0" applyFont="1" applyFill="1" applyBorder="1" applyAlignment="1" applyProtection="1">
      <alignment horizontal="left" vertical="center" wrapText="1" inden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19" xfId="0" applyFont="1" applyFill="1" applyBorder="1" applyAlignment="1" applyProtection="1">
      <alignment horizontal="left" vertical="center" wrapText="1" indent="1"/>
    </xf>
    <xf numFmtId="0" fontId="27" fillId="0" borderId="33" xfId="0" applyFont="1" applyFill="1" applyBorder="1" applyAlignment="1" applyProtection="1">
      <alignment horizontal="left" vertical="center" wrapText="1" indent="1"/>
    </xf>
    <xf numFmtId="0" fontId="27" fillId="0" borderId="21" xfId="0" applyFont="1" applyFill="1" applyBorder="1" applyAlignment="1" applyProtection="1">
      <alignment horizontal="left" vertical="center" wrapText="1" indent="1"/>
    </xf>
    <xf numFmtId="0" fontId="48" fillId="0" borderId="31" xfId="0" applyFont="1" applyFill="1" applyBorder="1" applyAlignment="1" applyProtection="1">
      <alignment horizontal="left" vertical="center" wrapText="1" indent="1"/>
    </xf>
    <xf numFmtId="0" fontId="48" fillId="0" borderId="19" xfId="0" applyFont="1" applyFill="1" applyBorder="1" applyAlignment="1" applyProtection="1">
      <alignment horizontal="left" vertical="center" wrapText="1" indent="1"/>
    </xf>
    <xf numFmtId="0" fontId="27" fillId="0" borderId="22" xfId="0" applyFont="1" applyFill="1" applyBorder="1" applyAlignment="1" applyProtection="1">
      <alignment horizontal="left" vertical="center" wrapText="1" indent="1"/>
    </xf>
    <xf numFmtId="0" fontId="27" fillId="0" borderId="24" xfId="0" applyFont="1" applyFill="1" applyBorder="1" applyAlignment="1" applyProtection="1">
      <alignment horizontal="left" vertical="center" wrapText="1" indent="1"/>
    </xf>
    <xf numFmtId="0" fontId="51" fillId="0" borderId="16" xfId="0" applyFont="1" applyFill="1" applyBorder="1" applyAlignment="1" applyProtection="1">
      <alignment horizontal="center" wrapText="1"/>
    </xf>
    <xf numFmtId="0" fontId="26" fillId="0" borderId="23" xfId="0" applyFont="1" applyFill="1" applyBorder="1" applyAlignment="1" applyProtection="1">
      <alignment horizontal="left" vertical="center" wrapText="1" indent="1"/>
    </xf>
    <xf numFmtId="0" fontId="51" fillId="0" borderId="73" xfId="0" applyFont="1" applyFill="1" applyBorder="1" applyAlignment="1" applyProtection="1">
      <alignment horizontal="center" wrapText="1"/>
    </xf>
    <xf numFmtId="0" fontId="26" fillId="0" borderId="66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6"/>
    </xf>
    <xf numFmtId="0" fontId="27" fillId="0" borderId="61" xfId="0" applyFont="1" applyFill="1" applyBorder="1" applyAlignment="1" applyProtection="1">
      <alignment horizontal="left" vertical="center" wrapText="1" indent="1"/>
    </xf>
    <xf numFmtId="0" fontId="27" fillId="0" borderId="55" xfId="0" applyFont="1" applyFill="1" applyBorder="1" applyAlignment="1" applyProtection="1">
      <alignment horizontal="left" vertical="center" wrapText="1" indent="1"/>
    </xf>
    <xf numFmtId="0" fontId="27" fillId="0" borderId="52" xfId="0" applyFont="1" applyFill="1" applyBorder="1" applyAlignment="1" applyProtection="1">
      <alignment horizontal="left" vertical="center" wrapText="1" indent="6"/>
    </xf>
    <xf numFmtId="0" fontId="28" fillId="0" borderId="0" xfId="0" applyFont="1" applyFill="1" applyBorder="1" applyAlignment="1" applyProtection="1">
      <alignment horizontal="left" vertical="center" wrapText="1" indent="1"/>
    </xf>
    <xf numFmtId="0" fontId="27" fillId="0" borderId="74" xfId="0" applyFont="1" applyFill="1" applyBorder="1" applyAlignment="1" applyProtection="1">
      <alignment horizontal="left" vertical="center" wrapText="1" indent="1"/>
    </xf>
    <xf numFmtId="0" fontId="27" fillId="0" borderId="76" xfId="0" applyFont="1" applyFill="1" applyBorder="1" applyAlignment="1" applyProtection="1">
      <alignment horizontal="left" vertical="center" wrapText="1" indent="1"/>
    </xf>
    <xf numFmtId="0" fontId="28" fillId="0" borderId="67" xfId="0" applyFont="1" applyFill="1" applyBorder="1" applyAlignment="1" applyProtection="1">
      <alignment horizontal="left" vertical="center" wrapText="1" indent="1"/>
    </xf>
    <xf numFmtId="0" fontId="28" fillId="0" borderId="29" xfId="0" applyFont="1" applyFill="1" applyBorder="1" applyAlignment="1" applyProtection="1">
      <alignment horizontal="left" vertical="center" wrapText="1" indent="1"/>
    </xf>
    <xf numFmtId="0" fontId="28" fillId="0" borderId="35" xfId="0" applyFont="1" applyFill="1" applyBorder="1" applyAlignment="1" applyProtection="1">
      <alignment horizontal="left" vertical="center" wrapText="1" indent="1"/>
    </xf>
    <xf numFmtId="0" fontId="27" fillId="0" borderId="67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wrapText="1" indent="1"/>
    </xf>
    <xf numFmtId="0" fontId="27" fillId="0" borderId="2" xfId="0" quotePrefix="1" applyFont="1" applyFill="1" applyBorder="1" applyAlignment="1" applyProtection="1">
      <alignment horizontal="left" vertical="center" wrapText="1" indent="6"/>
    </xf>
    <xf numFmtId="0" fontId="27" fillId="0" borderId="32" xfId="0" quotePrefix="1" applyFont="1" applyFill="1" applyBorder="1" applyAlignment="1" applyProtection="1">
      <alignment horizontal="left" vertical="center" wrapText="1" indent="6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8" fillId="0" borderId="16" xfId="0" applyFont="1" applyFill="1" applyBorder="1" applyAlignment="1" applyProtection="1">
      <alignment horizontal="left" vertical="center" wrapText="1" indent="1"/>
    </xf>
    <xf numFmtId="49" fontId="48" fillId="0" borderId="15" xfId="0" applyNumberFormat="1" applyFont="1" applyFill="1" applyBorder="1" applyAlignment="1" applyProtection="1">
      <alignment horizontal="left" vertical="center" wrapText="1" indent="1"/>
    </xf>
    <xf numFmtId="0" fontId="48" fillId="0" borderId="16" xfId="0" applyFont="1" applyFill="1" applyBorder="1" applyAlignment="1" applyProtection="1">
      <alignment horizontal="left" vertical="center" wrapText="1" indent="1"/>
    </xf>
    <xf numFmtId="49" fontId="27" fillId="0" borderId="11" xfId="0" applyNumberFormat="1" applyFont="1" applyFill="1" applyBorder="1" applyAlignment="1" applyProtection="1">
      <alignment horizontal="left" vertical="center" wrapText="1" indent="2"/>
    </xf>
    <xf numFmtId="0" fontId="27" fillId="0" borderId="4" xfId="0" applyFont="1" applyFill="1" applyBorder="1" applyAlignment="1" applyProtection="1">
      <alignment horizontal="left" vertical="center" wrapText="1" indent="1"/>
    </xf>
    <xf numFmtId="49" fontId="27" fillId="0" borderId="9" xfId="0" applyNumberFormat="1" applyFont="1" applyFill="1" applyBorder="1" applyAlignment="1" applyProtection="1">
      <alignment horizontal="left" vertical="center" wrapText="1" indent="2"/>
    </xf>
    <xf numFmtId="49" fontId="27" fillId="0" borderId="12" xfId="0" applyNumberFormat="1" applyFont="1" applyFill="1" applyBorder="1" applyAlignment="1" applyProtection="1">
      <alignment horizontal="left" vertical="center" wrapText="1" indent="2"/>
    </xf>
    <xf numFmtId="0" fontId="27" fillId="0" borderId="7" xfId="0" applyFont="1" applyFill="1" applyBorder="1" applyAlignment="1" applyProtection="1">
      <alignment horizontal="left" vertical="center" wrapText="1" indent="1"/>
    </xf>
    <xf numFmtId="0" fontId="26" fillId="0" borderId="16" xfId="0" applyFont="1" applyFill="1" applyBorder="1" applyAlignment="1" applyProtection="1">
      <alignment horizontal="left" vertical="center" wrapText="1" indent="1"/>
    </xf>
    <xf numFmtId="0" fontId="28" fillId="0" borderId="10" xfId="0" applyFont="1" applyFill="1" applyBorder="1" applyAlignment="1" applyProtection="1">
      <alignment horizontal="left" vertical="center" wrapText="1" indent="1"/>
    </xf>
    <xf numFmtId="0" fontId="26" fillId="0" borderId="3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3" fontId="30" fillId="8" borderId="2" xfId="0" applyNumberFormat="1" applyFont="1" applyFill="1" applyBorder="1" applyAlignment="1" applyProtection="1">
      <alignment horizontal="right" vertical="center" indent="1"/>
      <protection locked="0"/>
    </xf>
    <xf numFmtId="164" fontId="22" fillId="0" borderId="0" xfId="4" applyNumberFormat="1" applyFont="1" applyFill="1"/>
    <xf numFmtId="0" fontId="0" fillId="0" borderId="0" xfId="0" applyFont="1" applyFill="1"/>
    <xf numFmtId="0" fontId="93" fillId="0" borderId="2" xfId="0" applyFont="1" applyBorder="1" applyAlignment="1">
      <alignment horizontal="left" vertical="center" wrapText="1" indent="3"/>
    </xf>
    <xf numFmtId="3" fontId="93" fillId="0" borderId="19" xfId="0" applyNumberFormat="1" applyFont="1" applyBorder="1" applyAlignment="1">
      <alignment horizontal="right" vertical="center"/>
    </xf>
    <xf numFmtId="0" fontId="94" fillId="0" borderId="0" xfId="0" applyFont="1" applyFill="1"/>
    <xf numFmtId="0" fontId="94" fillId="0" borderId="0" xfId="0" applyFont="1" applyFill="1" applyAlignment="1" applyProtection="1">
      <alignment vertical="center"/>
    </xf>
    <xf numFmtId="3" fontId="93" fillId="0" borderId="21" xfId="0" applyNumberFormat="1" applyFont="1" applyBorder="1" applyAlignment="1">
      <alignment horizontal="right" vertical="center"/>
    </xf>
    <xf numFmtId="0" fontId="93" fillId="0" borderId="32" xfId="0" applyFont="1" applyBorder="1" applyAlignment="1">
      <alignment horizontal="left" vertical="center" wrapText="1" indent="3"/>
    </xf>
    <xf numFmtId="3" fontId="73" fillId="0" borderId="19" xfId="0" applyNumberFormat="1" applyFont="1" applyBorder="1" applyAlignment="1">
      <alignment horizontal="right" vertical="center"/>
    </xf>
    <xf numFmtId="3" fontId="50" fillId="0" borderId="19" xfId="0" applyNumberFormat="1" applyFont="1" applyBorder="1" applyAlignment="1">
      <alignment horizontal="right" vertical="center"/>
    </xf>
    <xf numFmtId="0" fontId="33" fillId="0" borderId="0" xfId="0" applyFont="1" applyFill="1"/>
    <xf numFmtId="0" fontId="50" fillId="0" borderId="5" xfId="0" applyFont="1" applyBorder="1" applyAlignment="1">
      <alignment horizontal="center" vertical="center" wrapText="1"/>
    </xf>
    <xf numFmtId="3" fontId="50" fillId="0" borderId="22" xfId="0" applyNumberFormat="1" applyFont="1" applyBorder="1" applyAlignment="1">
      <alignment horizontal="right" vertical="center"/>
    </xf>
    <xf numFmtId="0" fontId="37" fillId="0" borderId="0" xfId="0" applyFont="1" applyAlignment="1" applyProtection="1">
      <alignment horizontal="right"/>
    </xf>
    <xf numFmtId="3" fontId="0" fillId="0" borderId="0" xfId="0" applyNumberFormat="1" applyFill="1"/>
    <xf numFmtId="0" fontId="81" fillId="0" borderId="8" xfId="0" applyFont="1" applyBorder="1" applyAlignment="1">
      <alignment horizontal="center" vertical="center"/>
    </xf>
    <xf numFmtId="3" fontId="81" fillId="0" borderId="20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 applyProtection="1">
      <alignment horizontal="center" vertical="center" wrapText="1"/>
    </xf>
    <xf numFmtId="164" fontId="1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6" xfId="0" applyNumberFormat="1" applyFont="1" applyFill="1" applyBorder="1" applyAlignment="1" applyProtection="1">
      <alignment horizontal="righ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3" xfId="0" applyFont="1" applyFill="1" applyBorder="1" applyAlignment="1" applyProtection="1">
      <alignment horizontal="left" vertical="center" wrapText="1" indent="1"/>
    </xf>
    <xf numFmtId="164" fontId="33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0" fontId="48" fillId="0" borderId="4" xfId="0" applyFont="1" applyFill="1" applyBorder="1" applyAlignment="1" applyProtection="1">
      <alignment horizontal="left" vertical="center" wrapText="1" indent="1"/>
    </xf>
    <xf numFmtId="0" fontId="48" fillId="0" borderId="2" xfId="0" applyFont="1" applyFill="1" applyBorder="1" applyAlignment="1" applyProtection="1">
      <alignment horizontal="left" vertical="center" wrapText="1" indent="1"/>
    </xf>
    <xf numFmtId="0" fontId="27" fillId="0" borderId="2" xfId="0" applyFont="1" applyFill="1" applyBorder="1" applyAlignment="1" applyProtection="1">
      <alignment horizontal="left" vertical="center" indent="1"/>
    </xf>
    <xf numFmtId="0" fontId="27" fillId="0" borderId="32" xfId="0" applyFont="1" applyFill="1" applyBorder="1" applyAlignment="1" applyProtection="1">
      <alignment horizontal="left" vertical="center" indent="1"/>
    </xf>
    <xf numFmtId="0" fontId="28" fillId="0" borderId="32" xfId="0" applyFont="1" applyFill="1" applyBorder="1" applyAlignment="1" applyProtection="1">
      <alignment horizontal="left" vertical="center" wrapText="1" indent="1"/>
    </xf>
    <xf numFmtId="0" fontId="27" fillId="0" borderId="32" xfId="0" applyFont="1" applyFill="1" applyBorder="1" applyAlignment="1" applyProtection="1">
      <alignment horizontal="left" vertical="center" wrapText="1" indent="1"/>
    </xf>
    <xf numFmtId="0" fontId="28" fillId="0" borderId="3" xfId="0" applyFont="1" applyFill="1" applyBorder="1" applyAlignment="1" applyProtection="1">
      <alignment horizontal="left" vertical="center" wrapText="1" indent="1"/>
    </xf>
    <xf numFmtId="49" fontId="28" fillId="0" borderId="11" xfId="0" applyNumberFormat="1" applyFont="1" applyFill="1" applyBorder="1" applyAlignment="1" applyProtection="1">
      <alignment horizontal="left" vertical="center" wrapText="1" indent="1"/>
    </xf>
    <xf numFmtId="49" fontId="28" fillId="0" borderId="9" xfId="0" applyNumberFormat="1" applyFont="1" applyFill="1" applyBorder="1" applyAlignment="1" applyProtection="1">
      <alignment horizontal="left" vertical="center" wrapText="1" indent="1"/>
    </xf>
    <xf numFmtId="49" fontId="27" fillId="0" borderId="14" xfId="0" applyNumberFormat="1" applyFont="1" applyFill="1" applyBorder="1" applyAlignment="1" applyProtection="1">
      <alignment horizontal="left" vertical="center" wrapText="1" indent="2"/>
    </xf>
    <xf numFmtId="0" fontId="26" fillId="0" borderId="15" xfId="0" applyFont="1" applyFill="1" applyBorder="1" applyAlignment="1" applyProtection="1">
      <alignment horizontal="left" vertical="center" wrapText="1" indent="1"/>
    </xf>
    <xf numFmtId="0" fontId="43" fillId="0" borderId="10" xfId="0" applyFont="1" applyFill="1" applyBorder="1" applyAlignment="1" applyProtection="1">
      <alignment horizontal="left" vertical="center" wrapText="1" indent="1"/>
    </xf>
    <xf numFmtId="164" fontId="15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8" xfId="4" applyNumberFormat="1" applyFont="1" applyFill="1" applyBorder="1" applyAlignment="1" applyProtection="1">
      <alignment horizontal="right" vertical="center" wrapText="1" indent="1"/>
    </xf>
    <xf numFmtId="0" fontId="71" fillId="0" borderId="51" xfId="0" applyFont="1" applyFill="1" applyBorder="1" applyAlignment="1" applyProtection="1">
      <alignment horizontal="right" vertical="center" wrapText="1" indent="1"/>
      <protection locked="0"/>
    </xf>
    <xf numFmtId="0" fontId="71" fillId="0" borderId="49" xfId="0" applyFont="1" applyFill="1" applyBorder="1" applyAlignment="1" applyProtection="1">
      <alignment horizontal="right" vertical="center" wrapText="1" indent="1"/>
      <protection locked="0"/>
    </xf>
    <xf numFmtId="0" fontId="71" fillId="0" borderId="43" xfId="0" applyFont="1" applyFill="1" applyBorder="1" applyAlignment="1" applyProtection="1">
      <alignment horizontal="right" vertical="center" wrapText="1" indent="1"/>
      <protection locked="0"/>
    </xf>
    <xf numFmtId="164" fontId="50" fillId="0" borderId="38" xfId="0" applyNumberFormat="1" applyFont="1" applyFill="1" applyBorder="1" applyAlignment="1" applyProtection="1">
      <alignment horizontal="right" vertical="center" wrapText="1" indent="1"/>
    </xf>
    <xf numFmtId="0" fontId="50" fillId="0" borderId="38" xfId="0" quotePrefix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164" fontId="12" fillId="0" borderId="0" xfId="4" applyNumberFormat="1" applyFill="1"/>
    <xf numFmtId="0" fontId="50" fillId="0" borderId="15" xfId="0" applyFont="1" applyFill="1" applyBorder="1" applyAlignment="1">
      <alignment horizontal="center" vertical="center" wrapText="1"/>
    </xf>
    <xf numFmtId="0" fontId="50" fillId="0" borderId="16" xfId="0" applyFont="1" applyFill="1" applyBorder="1" applyAlignment="1">
      <alignment horizontal="center" vertical="center" wrapText="1"/>
    </xf>
    <xf numFmtId="0" fontId="29" fillId="0" borderId="18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68" xfId="4" applyFont="1" applyFill="1" applyBorder="1" applyProtection="1"/>
    <xf numFmtId="0" fontId="43" fillId="0" borderId="55" xfId="0" applyFont="1" applyBorder="1" applyAlignment="1">
      <alignment horizontal="justify" wrapText="1"/>
    </xf>
    <xf numFmtId="0" fontId="43" fillId="0" borderId="55" xfId="0" applyFont="1" applyBorder="1" applyAlignment="1">
      <alignment wrapText="1"/>
    </xf>
    <xf numFmtId="0" fontId="43" fillId="0" borderId="52" xfId="0" applyFont="1" applyBorder="1" applyAlignment="1">
      <alignment wrapText="1"/>
    </xf>
    <xf numFmtId="0" fontId="29" fillId="0" borderId="17" xfId="4" applyFont="1" applyFill="1" applyBorder="1" applyAlignment="1" applyProtection="1">
      <alignment horizontal="center" vertical="center" wrapText="1"/>
    </xf>
    <xf numFmtId="3" fontId="30" fillId="0" borderId="53" xfId="1" applyNumberFormat="1" applyFont="1" applyFill="1" applyBorder="1" applyAlignment="1" applyProtection="1">
      <alignment horizontal="right"/>
      <protection locked="0"/>
    </xf>
    <xf numFmtId="3" fontId="30" fillId="0" borderId="5" xfId="1" applyNumberFormat="1" applyFont="1" applyFill="1" applyBorder="1" applyAlignment="1" applyProtection="1">
      <alignment horizontal="right"/>
      <protection locked="0"/>
    </xf>
    <xf numFmtId="3" fontId="30" fillId="0" borderId="31" xfId="1" applyNumberFormat="1" applyFont="1" applyFill="1" applyBorder="1" applyAlignment="1" applyProtection="1">
      <alignment horizontal="right"/>
      <protection locked="0"/>
    </xf>
    <xf numFmtId="3" fontId="30" fillId="0" borderId="54" xfId="1" applyNumberFormat="1" applyFont="1" applyFill="1" applyBorder="1" applyAlignment="1" applyProtection="1">
      <alignment horizontal="right"/>
      <protection locked="0"/>
    </xf>
    <xf numFmtId="3" fontId="30" fillId="0" borderId="2" xfId="1" applyNumberFormat="1" applyFont="1" applyFill="1" applyBorder="1" applyAlignment="1" applyProtection="1">
      <alignment horizontal="right"/>
      <protection locked="0"/>
    </xf>
    <xf numFmtId="3" fontId="30" fillId="0" borderId="19" xfId="1" applyNumberFormat="1" applyFont="1" applyFill="1" applyBorder="1" applyAlignment="1" applyProtection="1">
      <alignment horizontal="right"/>
      <protection locked="0"/>
    </xf>
    <xf numFmtId="3" fontId="43" fillId="0" borderId="2" xfId="0" applyNumberFormat="1" applyFont="1" applyBorder="1" applyAlignment="1">
      <alignment horizontal="right" wrapText="1"/>
    </xf>
    <xf numFmtId="3" fontId="30" fillId="0" borderId="41" xfId="1" applyNumberFormat="1" applyFont="1" applyFill="1" applyBorder="1" applyAlignment="1" applyProtection="1">
      <alignment horizontal="right"/>
      <protection locked="0"/>
    </xf>
    <xf numFmtId="3" fontId="43" fillId="0" borderId="7" xfId="0" applyNumberFormat="1" applyFont="1" applyBorder="1" applyAlignment="1">
      <alignment horizontal="right" wrapText="1"/>
    </xf>
    <xf numFmtId="3" fontId="30" fillId="0" borderId="21" xfId="1" applyNumberFormat="1" applyFont="1" applyFill="1" applyBorder="1" applyAlignment="1" applyProtection="1">
      <alignment horizontal="right"/>
      <protection locked="0"/>
    </xf>
    <xf numFmtId="3" fontId="29" fillId="0" borderId="45" xfId="1" applyNumberFormat="1" applyFont="1" applyFill="1" applyBorder="1" applyAlignment="1" applyProtection="1">
      <alignment horizontal="right"/>
    </xf>
    <xf numFmtId="3" fontId="31" fillId="0" borderId="16" xfId="4" applyNumberFormat="1" applyFont="1" applyFill="1" applyBorder="1" applyAlignment="1" applyProtection="1">
      <alignment horizontal="right"/>
    </xf>
    <xf numFmtId="3" fontId="29" fillId="0" borderId="23" xfId="1" applyNumberFormat="1" applyFont="1" applyFill="1" applyBorder="1" applyAlignment="1" applyProtection="1">
      <alignment horizontal="right"/>
    </xf>
    <xf numFmtId="3" fontId="72" fillId="0" borderId="19" xfId="0" applyNumberFormat="1" applyFont="1" applyFill="1" applyBorder="1" applyAlignment="1">
      <alignment horizontal="right" vertical="center"/>
    </xf>
    <xf numFmtId="3" fontId="81" fillId="0" borderId="21" xfId="0" applyNumberFormat="1" applyFont="1" applyFill="1" applyBorder="1" applyAlignment="1">
      <alignment horizontal="right" vertical="center"/>
    </xf>
    <xf numFmtId="3" fontId="93" fillId="0" borderId="19" xfId="0" applyNumberFormat="1" applyFont="1" applyFill="1" applyBorder="1" applyAlignment="1">
      <alignment horizontal="right" vertical="center"/>
    </xf>
    <xf numFmtId="3" fontId="93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vertical="center"/>
    </xf>
    <xf numFmtId="3" fontId="50" fillId="0" borderId="19" xfId="0" applyNumberFormat="1" applyFont="1" applyFill="1" applyBorder="1" applyAlignment="1">
      <alignment horizontal="right" vertical="center"/>
    </xf>
    <xf numFmtId="3" fontId="50" fillId="0" borderId="33" xfId="0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 wrapText="1"/>
    </xf>
    <xf numFmtId="0" fontId="71" fillId="0" borderId="63" xfId="0" applyFont="1" applyBorder="1" applyAlignment="1">
      <alignment horizontal="justify" vertical="center" wrapText="1"/>
    </xf>
    <xf numFmtId="3" fontId="71" fillId="0" borderId="21" xfId="0" applyNumberFormat="1" applyFont="1" applyBorder="1" applyAlignment="1">
      <alignment horizontal="right" vertical="center"/>
    </xf>
    <xf numFmtId="3" fontId="71" fillId="0" borderId="21" xfId="0" applyNumberFormat="1" applyFont="1" applyFill="1" applyBorder="1" applyAlignment="1">
      <alignment horizontal="right" vertical="center"/>
    </xf>
    <xf numFmtId="3" fontId="50" fillId="0" borderId="22" xfId="0" applyNumberFormat="1" applyFont="1" applyFill="1" applyBorder="1" applyAlignment="1">
      <alignment horizontal="right" wrapText="1"/>
    </xf>
    <xf numFmtId="49" fontId="80" fillId="0" borderId="0" xfId="0" applyNumberFormat="1" applyFont="1"/>
    <xf numFmtId="49" fontId="71" fillId="0" borderId="2" xfId="0" applyNumberFormat="1" applyFont="1" applyFill="1" applyBorder="1" applyAlignment="1">
      <alignment horizontal="center" vertical="center" wrapText="1"/>
    </xf>
    <xf numFmtId="49" fontId="71" fillId="0" borderId="2" xfId="0" applyNumberFormat="1" applyFont="1" applyBorder="1" applyAlignment="1">
      <alignment horizontal="right" vertical="center" wrapText="1"/>
    </xf>
    <xf numFmtId="49" fontId="71" fillId="0" borderId="2" xfId="0" applyNumberFormat="1" applyFont="1" applyBorder="1" applyAlignment="1">
      <alignment horizontal="center" vertical="center" wrapText="1"/>
    </xf>
    <xf numFmtId="49" fontId="71" fillId="0" borderId="62" xfId="0" applyNumberFormat="1" applyFont="1" applyBorder="1" applyAlignment="1">
      <alignment horizontal="center" vertical="center" wrapText="1"/>
    </xf>
    <xf numFmtId="49" fontId="92" fillId="0" borderId="2" xfId="0" applyNumberFormat="1" applyFont="1" applyBorder="1" applyAlignment="1">
      <alignment horizontal="right" vertical="center" wrapText="1"/>
    </xf>
    <xf numFmtId="49" fontId="92" fillId="0" borderId="2" xfId="0" applyNumberFormat="1" applyFont="1" applyBorder="1" applyAlignment="1">
      <alignment vertical="center" wrapText="1"/>
    </xf>
    <xf numFmtId="49" fontId="92" fillId="0" borderId="32" xfId="0" applyNumberFormat="1" applyFont="1" applyBorder="1" applyAlignment="1">
      <alignment vertical="center" wrapText="1"/>
    </xf>
    <xf numFmtId="49" fontId="80" fillId="0" borderId="2" xfId="0" applyNumberFormat="1" applyFont="1" applyBorder="1" applyAlignment="1">
      <alignment horizontal="center" vertical="center" wrapText="1"/>
    </xf>
    <xf numFmtId="49" fontId="80" fillId="0" borderId="7" xfId="0" applyNumberFormat="1" applyFont="1" applyBorder="1" applyAlignment="1">
      <alignment horizontal="center" vertical="center" wrapText="1"/>
    </xf>
    <xf numFmtId="49" fontId="73" fillId="0" borderId="2" xfId="0" applyNumberFormat="1" applyFont="1" applyBorder="1" applyAlignment="1">
      <alignment horizontal="center" vertical="center" wrapText="1"/>
    </xf>
    <xf numFmtId="49" fontId="81" fillId="0" borderId="0" xfId="0" applyNumberFormat="1" applyFont="1" applyBorder="1" applyAlignment="1">
      <alignment horizontal="left" vertical="center" wrapText="1"/>
    </xf>
    <xf numFmtId="49" fontId="81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ill="1"/>
    <xf numFmtId="0" fontId="18" fillId="0" borderId="0" xfId="0" applyFont="1" applyFill="1"/>
    <xf numFmtId="49" fontId="50" fillId="0" borderId="2" xfId="0" applyNumberFormat="1" applyFont="1" applyBorder="1" applyAlignment="1">
      <alignment horizontal="center" vertical="center" wrapText="1"/>
    </xf>
    <xf numFmtId="0" fontId="50" fillId="0" borderId="55" xfId="0" applyFont="1" applyBorder="1" applyAlignment="1">
      <alignment vertical="center" wrapText="1"/>
    </xf>
    <xf numFmtId="0" fontId="96" fillId="0" borderId="2" xfId="0" applyFont="1" applyBorder="1" applyAlignment="1">
      <alignment horizontal="left" vertical="center" wrapText="1" indent="3"/>
    </xf>
    <xf numFmtId="3" fontId="96" fillId="0" borderId="19" xfId="0" applyNumberFormat="1" applyFont="1" applyBorder="1" applyAlignment="1">
      <alignment horizontal="right" vertical="center"/>
    </xf>
    <xf numFmtId="3" fontId="96" fillId="0" borderId="19" xfId="0" applyNumberFormat="1" applyFont="1" applyFill="1" applyBorder="1" applyAlignment="1">
      <alignment horizontal="right" vertical="center"/>
    </xf>
    <xf numFmtId="0" fontId="50" fillId="0" borderId="2" xfId="0" applyFont="1" applyBorder="1" applyAlignment="1">
      <alignment horizontal="center" vertical="center" wrapText="1"/>
    </xf>
    <xf numFmtId="3" fontId="74" fillId="0" borderId="22" xfId="0" applyNumberFormat="1" applyFont="1" applyFill="1" applyBorder="1" applyAlignment="1">
      <alignment horizontal="right" vertical="center"/>
    </xf>
    <xf numFmtId="164" fontId="71" fillId="0" borderId="2" xfId="6" applyNumberFormat="1" applyFont="1" applyFill="1" applyBorder="1" applyAlignment="1">
      <alignment vertical="center" wrapText="1"/>
    </xf>
    <xf numFmtId="0" fontId="71" fillId="0" borderId="2" xfId="8" applyFont="1" applyFill="1" applyBorder="1" applyAlignment="1">
      <alignment vertical="center" wrapText="1"/>
    </xf>
    <xf numFmtId="0" fontId="71" fillId="0" borderId="2" xfId="7" applyFont="1" applyFill="1" applyBorder="1" applyAlignment="1">
      <alignment vertical="center" wrapText="1"/>
    </xf>
    <xf numFmtId="164" fontId="71" fillId="0" borderId="32" xfId="6" applyNumberFormat="1" applyFont="1" applyFill="1" applyBorder="1" applyAlignment="1">
      <alignment vertical="center" wrapText="1"/>
    </xf>
    <xf numFmtId="164" fontId="71" fillId="0" borderId="4" xfId="6" applyNumberFormat="1" applyFont="1" applyFill="1" applyBorder="1" applyAlignment="1">
      <alignment vertical="center" wrapText="1"/>
    </xf>
    <xf numFmtId="0" fontId="50" fillId="0" borderId="38" xfId="0" applyFont="1" applyFill="1" applyBorder="1" applyAlignment="1">
      <alignment horizontal="center" vertical="center" wrapText="1"/>
    </xf>
    <xf numFmtId="3" fontId="71" fillId="0" borderId="4" xfId="7" applyNumberFormat="1" applyFont="1" applyFill="1" applyBorder="1" applyAlignment="1">
      <alignment horizontal="right" vertical="center"/>
    </xf>
    <xf numFmtId="3" fontId="71" fillId="0" borderId="2" xfId="7" applyNumberFormat="1" applyFont="1" applyFill="1" applyBorder="1" applyAlignment="1">
      <alignment horizontal="right" vertical="center"/>
    </xf>
    <xf numFmtId="0" fontId="71" fillId="0" borderId="0" xfId="0" applyFont="1" applyAlignment="1"/>
    <xf numFmtId="0" fontId="33" fillId="0" borderId="7" xfId="4" applyFont="1" applyFill="1" applyBorder="1" applyAlignment="1">
      <alignment horizontal="center" vertical="center" wrapText="1"/>
    </xf>
    <xf numFmtId="0" fontId="71" fillId="0" borderId="4" xfId="7" applyFont="1" applyFill="1" applyBorder="1" applyAlignment="1">
      <alignment vertical="center" wrapText="1"/>
    </xf>
    <xf numFmtId="3" fontId="71" fillId="0" borderId="32" xfId="7" applyNumberFormat="1" applyFont="1" applyFill="1" applyBorder="1" applyAlignment="1">
      <alignment horizontal="right" vertical="center"/>
    </xf>
    <xf numFmtId="0" fontId="71" fillId="0" borderId="0" xfId="0" applyFont="1" applyFill="1" applyAlignment="1">
      <alignment vertical="center"/>
    </xf>
    <xf numFmtId="0" fontId="71" fillId="0" borderId="0" xfId="0" applyFont="1" applyFill="1" applyAlignment="1">
      <alignment horizontal="center" vertical="center"/>
    </xf>
    <xf numFmtId="0" fontId="71" fillId="0" borderId="0" xfId="0" applyFont="1" applyFill="1" applyAlignment="1">
      <alignment vertical="center" wrapText="1"/>
    </xf>
    <xf numFmtId="0" fontId="71" fillId="0" borderId="4" xfId="0" applyFont="1" applyFill="1" applyBorder="1" applyAlignment="1">
      <alignment vertical="center"/>
    </xf>
    <xf numFmtId="0" fontId="71" fillId="0" borderId="2" xfId="0" applyFont="1" applyFill="1" applyBorder="1" applyAlignment="1">
      <alignment vertical="center"/>
    </xf>
    <xf numFmtId="0" fontId="71" fillId="0" borderId="32" xfId="0" applyFont="1" applyFill="1" applyBorder="1" applyAlignment="1">
      <alignment vertical="center"/>
    </xf>
    <xf numFmtId="164" fontId="71" fillId="0" borderId="7" xfId="6" applyNumberFormat="1" applyFont="1" applyFill="1" applyBorder="1" applyAlignment="1">
      <alignment vertical="center" wrapText="1"/>
    </xf>
    <xf numFmtId="0" fontId="71" fillId="0" borderId="7" xfId="0" applyFont="1" applyFill="1" applyBorder="1" applyAlignment="1">
      <alignment vertical="center"/>
    </xf>
    <xf numFmtId="3" fontId="71" fillId="0" borderId="7" xfId="7" applyNumberFormat="1" applyFont="1" applyFill="1" applyBorder="1" applyAlignment="1">
      <alignment horizontal="right" vertical="center"/>
    </xf>
    <xf numFmtId="164" fontId="50" fillId="0" borderId="16" xfId="6" applyNumberFormat="1" applyFont="1" applyFill="1" applyBorder="1" applyAlignment="1">
      <alignment vertical="center" wrapText="1"/>
    </xf>
    <xf numFmtId="0" fontId="97" fillId="0" borderId="16" xfId="7" applyFont="1" applyFill="1" applyBorder="1" applyAlignment="1">
      <alignment vertical="center" wrapText="1"/>
    </xf>
    <xf numFmtId="0" fontId="50" fillId="0" borderId="16" xfId="0" applyFont="1" applyFill="1" applyBorder="1" applyAlignment="1">
      <alignment vertical="center"/>
    </xf>
    <xf numFmtId="3" fontId="50" fillId="0" borderId="16" xfId="7" applyNumberFormat="1" applyFont="1" applyFill="1" applyBorder="1" applyAlignment="1">
      <alignment horizontal="right" vertical="center"/>
    </xf>
    <xf numFmtId="3" fontId="50" fillId="0" borderId="16" xfId="0" applyNumberFormat="1" applyFont="1" applyFill="1" applyBorder="1" applyAlignment="1">
      <alignment vertical="center"/>
    </xf>
    <xf numFmtId="0" fontId="50" fillId="0" borderId="0" xfId="0" applyFont="1" applyFill="1" applyAlignment="1">
      <alignment vertical="center"/>
    </xf>
    <xf numFmtId="0" fontId="97" fillId="0" borderId="0" xfId="0" applyFont="1" applyFill="1" applyAlignment="1">
      <alignment vertical="center"/>
    </xf>
    <xf numFmtId="0" fontId="98" fillId="0" borderId="0" xfId="0" applyFont="1" applyFill="1" applyAlignment="1">
      <alignment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50" fillId="0" borderId="15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3" fontId="71" fillId="0" borderId="51" xfId="7" applyNumberFormat="1" applyFont="1" applyFill="1" applyBorder="1" applyAlignment="1">
      <alignment horizontal="left" vertical="center"/>
    </xf>
    <xf numFmtId="3" fontId="71" fillId="0" borderId="49" xfId="7" applyNumberFormat="1" applyFont="1" applyFill="1" applyBorder="1" applyAlignment="1">
      <alignment horizontal="left" vertical="center"/>
    </xf>
    <xf numFmtId="3" fontId="72" fillId="0" borderId="49" xfId="7" applyNumberFormat="1" applyFont="1" applyFill="1" applyBorder="1" applyAlignment="1">
      <alignment horizontal="left" vertical="center"/>
    </xf>
    <xf numFmtId="3" fontId="50" fillId="0" borderId="38" xfId="7" applyNumberFormat="1" applyFont="1" applyFill="1" applyBorder="1" applyAlignment="1">
      <alignment horizontal="left" vertical="center"/>
    </xf>
    <xf numFmtId="3" fontId="71" fillId="0" borderId="43" xfId="7" applyNumberFormat="1" applyFont="1" applyFill="1" applyBorder="1" applyAlignment="1">
      <alignment horizontal="left" vertical="center"/>
    </xf>
    <xf numFmtId="0" fontId="50" fillId="0" borderId="23" xfId="0" applyFont="1" applyFill="1" applyBorder="1" applyAlignment="1">
      <alignment horizontal="left" vertical="center"/>
    </xf>
    <xf numFmtId="0" fontId="30" fillId="0" borderId="11" xfId="0" applyFont="1" applyBorder="1" applyAlignment="1" applyProtection="1">
      <alignment horizontal="right" vertical="center" inden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51" xfId="0" applyNumberFormat="1" applyFont="1" applyBorder="1" applyAlignment="1" applyProtection="1">
      <alignment horizontal="right" vertical="center" indent="1"/>
      <protection locked="0"/>
    </xf>
    <xf numFmtId="0" fontId="30" fillId="0" borderId="17" xfId="0" applyFont="1" applyBorder="1" applyAlignment="1" applyProtection="1">
      <alignment horizontal="right" vertical="center" indent="1"/>
    </xf>
    <xf numFmtId="0" fontId="30" fillId="0" borderId="18" xfId="0" applyFont="1" applyBorder="1" applyAlignment="1" applyProtection="1">
      <alignment horizontal="left" vertical="center" indent="1"/>
      <protection locked="0"/>
    </xf>
    <xf numFmtId="3" fontId="30" fillId="0" borderId="18" xfId="0" applyNumberFormat="1" applyFont="1" applyBorder="1" applyAlignment="1" applyProtection="1">
      <alignment horizontal="right" vertical="center" indent="1"/>
      <protection locked="0"/>
    </xf>
    <xf numFmtId="3" fontId="30" fillId="0" borderId="59" xfId="0" applyNumberFormat="1" applyFont="1" applyBorder="1" applyAlignment="1" applyProtection="1">
      <alignment horizontal="right" vertical="center" indent="1"/>
      <protection locked="0"/>
    </xf>
    <xf numFmtId="3" fontId="30" fillId="8" borderId="4" xfId="0" applyNumberFormat="1" applyFont="1" applyFill="1" applyBorder="1" applyAlignment="1" applyProtection="1">
      <alignment horizontal="right" vertical="center" indent="1"/>
      <protection locked="0"/>
    </xf>
    <xf numFmtId="3" fontId="29" fillId="0" borderId="16" xfId="0" applyNumberFormat="1" applyFont="1" applyBorder="1" applyAlignment="1" applyProtection="1">
      <alignment horizontal="right" vertical="center" indent="1"/>
      <protection locked="0"/>
    </xf>
    <xf numFmtId="3" fontId="29" fillId="0" borderId="38" xfId="0" applyNumberFormat="1" applyFont="1" applyBorder="1" applyAlignment="1" applyProtection="1">
      <alignment horizontal="right" vertical="center" indent="1"/>
      <protection locked="0"/>
    </xf>
    <xf numFmtId="0" fontId="33" fillId="0" borderId="0" xfId="0" applyFont="1"/>
    <xf numFmtId="3" fontId="71" fillId="0" borderId="0" xfId="0" applyNumberFormat="1" applyFont="1" applyFill="1" applyAlignment="1">
      <alignment vertical="center"/>
    </xf>
    <xf numFmtId="0" fontId="71" fillId="0" borderId="32" xfId="7" applyFont="1" applyFill="1" applyBorder="1" applyAlignment="1">
      <alignment vertical="center" wrapText="1"/>
    </xf>
    <xf numFmtId="0" fontId="71" fillId="0" borderId="0" xfId="0" applyFont="1" applyFill="1"/>
    <xf numFmtId="3" fontId="71" fillId="0" borderId="0" xfId="0" applyNumberFormat="1" applyFont="1" applyFill="1" applyBorder="1"/>
    <xf numFmtId="3" fontId="71" fillId="0" borderId="29" xfId="7" applyNumberFormat="1" applyFont="1" applyFill="1" applyBorder="1" applyAlignment="1">
      <alignment horizontal="right" vertical="center"/>
    </xf>
    <xf numFmtId="0" fontId="50" fillId="0" borderId="15" xfId="0" applyFont="1" applyFill="1" applyBorder="1"/>
    <xf numFmtId="3" fontId="50" fillId="0" borderId="23" xfId="0" applyNumberFormat="1" applyFont="1" applyFill="1" applyBorder="1"/>
    <xf numFmtId="0" fontId="50" fillId="0" borderId="15" xfId="7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 applyProtection="1">
      <alignment horizontal="center" vertical="center" wrapText="1"/>
    </xf>
    <xf numFmtId="164" fontId="50" fillId="0" borderId="58" xfId="0" applyNumberFormat="1" applyFont="1" applyFill="1" applyBorder="1" applyAlignment="1">
      <alignment horizontal="center" vertical="center" wrapText="1"/>
    </xf>
    <xf numFmtId="164" fontId="71" fillId="0" borderId="0" xfId="0" applyNumberFormat="1" applyFont="1" applyFill="1" applyAlignment="1">
      <alignment horizontal="center" vertical="center" wrapText="1"/>
    </xf>
    <xf numFmtId="164" fontId="71" fillId="0" borderId="0" xfId="0" applyNumberFormat="1" applyFont="1" applyFill="1" applyAlignment="1">
      <alignment horizontal="left" vertical="center" wrapText="1"/>
    </xf>
    <xf numFmtId="164" fontId="50" fillId="0" borderId="39" xfId="0" applyNumberFormat="1" applyFont="1" applyFill="1" applyBorder="1" applyAlignment="1">
      <alignment horizontal="left" vertical="center" wrapText="1"/>
    </xf>
    <xf numFmtId="164" fontId="34" fillId="0" borderId="0" xfId="0" applyNumberFormat="1" applyFont="1" applyFill="1" applyAlignment="1" applyProtection="1">
      <alignment horizontal="right" wrapText="1"/>
    </xf>
    <xf numFmtId="49" fontId="33" fillId="0" borderId="16" xfId="0" applyNumberFormat="1" applyFont="1" applyFill="1" applyBorder="1" applyAlignment="1" applyProtection="1">
      <alignment horizontal="center" vertical="center" wrapText="1"/>
    </xf>
    <xf numFmtId="49" fontId="33" fillId="0" borderId="3" xfId="0" applyNumberFormat="1" applyFont="1" applyFill="1" applyBorder="1" applyAlignment="1" applyProtection="1">
      <alignment horizontal="center" vertical="center" wrapText="1"/>
    </xf>
    <xf numFmtId="164" fontId="33" fillId="0" borderId="3" xfId="0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Fill="1" applyBorder="1" applyAlignment="1" applyProtection="1">
      <alignment vertical="center" wrapText="1"/>
      <protection locked="0"/>
    </xf>
    <xf numFmtId="164" fontId="50" fillId="0" borderId="54" xfId="0" applyNumberFormat="1" applyFont="1" applyFill="1" applyBorder="1" applyAlignment="1">
      <alignment horizontal="left" vertical="center" wrapText="1"/>
    </xf>
    <xf numFmtId="164" fontId="50" fillId="0" borderId="49" xfId="0" applyNumberFormat="1" applyFont="1" applyFill="1" applyBorder="1" applyAlignment="1">
      <alignment horizontal="center" vertical="center" wrapText="1"/>
    </xf>
    <xf numFmtId="164" fontId="33" fillId="0" borderId="5" xfId="0" applyNumberFormat="1" applyFont="1" applyFill="1" applyBorder="1" applyAlignment="1" applyProtection="1">
      <alignment vertical="center" wrapText="1"/>
    </xf>
    <xf numFmtId="164" fontId="0" fillId="0" borderId="64" xfId="0" applyNumberFormat="1" applyFill="1" applyBorder="1" applyAlignment="1">
      <alignment vertical="center" wrapText="1"/>
    </xf>
    <xf numFmtId="164" fontId="33" fillId="0" borderId="2" xfId="0" applyNumberFormat="1" applyFont="1" applyFill="1" applyBorder="1" applyAlignment="1" applyProtection="1">
      <alignment vertical="center" wrapText="1"/>
    </xf>
    <xf numFmtId="164" fontId="33" fillId="0" borderId="32" xfId="0" applyNumberFormat="1" applyFont="1" applyFill="1" applyBorder="1" applyAlignment="1" applyProtection="1">
      <alignment vertical="center" wrapText="1"/>
    </xf>
    <xf numFmtId="164" fontId="50" fillId="0" borderId="69" xfId="0" applyNumberFormat="1" applyFont="1" applyFill="1" applyBorder="1" applyAlignment="1">
      <alignment horizontal="left" vertical="center" wrapText="1"/>
    </xf>
    <xf numFmtId="164" fontId="50" fillId="0" borderId="57" xfId="0" applyNumberFormat="1" applyFont="1" applyFill="1" applyBorder="1" applyAlignment="1">
      <alignment horizontal="center" vertical="center" wrapText="1"/>
    </xf>
    <xf numFmtId="164" fontId="0" fillId="0" borderId="74" xfId="0" applyNumberFormat="1" applyFill="1" applyBorder="1" applyAlignment="1">
      <alignment vertical="center" wrapText="1"/>
    </xf>
    <xf numFmtId="164" fontId="33" fillId="0" borderId="22" xfId="0" applyNumberFormat="1" applyFont="1" applyFill="1" applyBorder="1" applyAlignment="1" applyProtection="1">
      <alignment vertical="center" wrapText="1"/>
    </xf>
    <xf numFmtId="164" fontId="33" fillId="0" borderId="19" xfId="0" applyNumberFormat="1" applyFont="1" applyFill="1" applyBorder="1" applyAlignment="1" applyProtection="1">
      <alignment vertical="center" wrapText="1"/>
    </xf>
    <xf numFmtId="164" fontId="0" fillId="0" borderId="76" xfId="0" applyNumberFormat="1" applyFill="1" applyBorder="1" applyAlignment="1">
      <alignment vertical="center" wrapText="1"/>
    </xf>
    <xf numFmtId="164" fontId="33" fillId="0" borderId="33" xfId="0" applyNumberFormat="1" applyFont="1" applyFill="1" applyBorder="1" applyAlignment="1" applyProtection="1">
      <alignment vertical="center" wrapText="1"/>
    </xf>
    <xf numFmtId="49" fontId="0" fillId="0" borderId="0" xfId="0" applyNumberFormat="1" applyFont="1" applyFill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2" borderId="5" xfId="0" applyNumberFormat="1" applyFont="1" applyFill="1" applyBorder="1" applyAlignment="1" applyProtection="1">
      <alignment horizontal="center" vertical="center" wrapText="1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49" fontId="33" fillId="2" borderId="32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71" fillId="0" borderId="85" xfId="0" applyFont="1" applyBorder="1" applyAlignment="1">
      <alignment vertical="top" wrapText="1"/>
    </xf>
    <xf numFmtId="0" fontId="71" fillId="0" borderId="84" xfId="0" applyFont="1" applyBorder="1" applyAlignment="1">
      <alignment vertical="top" wrapText="1"/>
    </xf>
    <xf numFmtId="0" fontId="71" fillId="0" borderId="0" xfId="0" applyFont="1"/>
    <xf numFmtId="0" fontId="50" fillId="0" borderId="0" xfId="0" applyFont="1" applyAlignment="1">
      <alignment horizontal="justify"/>
    </xf>
    <xf numFmtId="167" fontId="71" fillId="0" borderId="0" xfId="0" applyNumberFormat="1" applyFont="1"/>
    <xf numFmtId="4" fontId="71" fillId="0" borderId="0" xfId="0" applyNumberFormat="1" applyFont="1" applyAlignment="1">
      <alignment horizontal="center"/>
    </xf>
    <xf numFmtId="0" fontId="50" fillId="0" borderId="81" xfId="0" applyFont="1" applyBorder="1" applyAlignment="1">
      <alignment horizontal="center" vertical="top" wrapText="1"/>
    </xf>
    <xf numFmtId="0" fontId="50" fillId="0" borderId="82" xfId="0" applyFont="1" applyBorder="1" applyAlignment="1">
      <alignment horizontal="center" vertical="top" wrapText="1"/>
    </xf>
    <xf numFmtId="0" fontId="50" fillId="0" borderId="83" xfId="0" applyFont="1" applyBorder="1" applyAlignment="1">
      <alignment horizontal="center" vertical="top" wrapText="1"/>
    </xf>
    <xf numFmtId="0" fontId="71" fillId="0" borderId="86" xfId="0" applyFont="1" applyBorder="1" applyAlignment="1">
      <alignment horizontal="center" vertical="top" wrapText="1"/>
    </xf>
    <xf numFmtId="0" fontId="71" fillId="0" borderId="85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9" xfId="0" applyFont="1" applyBorder="1" applyAlignment="1">
      <alignment horizontal="center" vertical="top" wrapText="1"/>
    </xf>
    <xf numFmtId="0" fontId="50" fillId="0" borderId="85" xfId="0" applyFont="1" applyBorder="1" applyAlignment="1">
      <alignment horizontal="center" vertical="top" wrapText="1"/>
    </xf>
    <xf numFmtId="0" fontId="50" fillId="0" borderId="0" xfId="0" applyFont="1" applyAlignment="1"/>
    <xf numFmtId="0" fontId="95" fillId="0" borderId="0" xfId="0" applyFont="1" applyAlignment="1"/>
    <xf numFmtId="164" fontId="22" fillId="0" borderId="20" xfId="5" applyNumberFormat="1" applyFont="1" applyFill="1" applyBorder="1" applyAlignment="1" applyProtection="1">
      <alignment vertical="center"/>
      <protection locked="0"/>
    </xf>
    <xf numFmtId="164" fontId="22" fillId="0" borderId="19" xfId="5" applyNumberFormat="1" applyFont="1" applyFill="1" applyBorder="1" applyAlignment="1" applyProtection="1">
      <alignment vertical="center"/>
      <protection locked="0"/>
    </xf>
    <xf numFmtId="164" fontId="22" fillId="0" borderId="31" xfId="5" applyNumberFormat="1" applyFont="1" applyFill="1" applyBorder="1" applyAlignment="1" applyProtection="1">
      <alignment vertical="center"/>
      <protection locked="0"/>
    </xf>
    <xf numFmtId="0" fontId="30" fillId="0" borderId="9" xfId="0" applyFont="1" applyFill="1" applyBorder="1" applyAlignment="1" applyProtection="1">
      <alignment horizontal="right" vertical="center" indent="1"/>
    </xf>
    <xf numFmtId="0" fontId="30" fillId="0" borderId="2" xfId="0" applyFont="1" applyFill="1" applyBorder="1" applyAlignment="1" applyProtection="1">
      <alignment horizontal="left" vertical="center" indent="1"/>
      <protection locked="0"/>
    </xf>
    <xf numFmtId="3" fontId="30" fillId="0" borderId="2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9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2" xfId="0" applyNumberFormat="1" applyFont="1" applyFill="1" applyBorder="1" applyAlignment="1" applyProtection="1">
      <alignment horizontal="right" vertical="center" indent="1"/>
      <protection locked="0"/>
    </xf>
    <xf numFmtId="0" fontId="30" fillId="0" borderId="14" xfId="0" applyFont="1" applyFill="1" applyBorder="1" applyAlignment="1" applyProtection="1">
      <alignment horizontal="right" vertical="center" indent="1"/>
    </xf>
    <xf numFmtId="0" fontId="30" fillId="0" borderId="32" xfId="0" applyFont="1" applyFill="1" applyBorder="1" applyAlignment="1" applyProtection="1">
      <alignment horizontal="left" vertical="center" indent="1"/>
      <protection locked="0"/>
    </xf>
    <xf numFmtId="0" fontId="81" fillId="0" borderId="9" xfId="0" applyFont="1" applyBorder="1" applyAlignment="1">
      <alignment horizontal="center" vertical="center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4" xfId="0" applyNumberFormat="1" applyFont="1" applyFill="1" applyBorder="1" applyAlignment="1" applyProtection="1">
      <alignment horizontal="right" vertical="center" wrapText="1" indent="1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</xf>
    <xf numFmtId="164" fontId="18" fillId="0" borderId="22" xfId="0" applyNumberFormat="1" applyFont="1" applyFill="1" applyBorder="1" applyAlignment="1" applyProtection="1">
      <alignment horizontal="right" vertical="center" wrapText="1" indent="1"/>
    </xf>
    <xf numFmtId="0" fontId="50" fillId="0" borderId="2" xfId="0" applyFont="1" applyBorder="1" applyAlignment="1">
      <alignment horizontal="center" vertical="center" wrapText="1"/>
    </xf>
    <xf numFmtId="0" fontId="71" fillId="0" borderId="12" xfId="0" applyFont="1" applyFill="1" applyBorder="1" applyAlignment="1">
      <alignment horizontal="center" vertical="center"/>
    </xf>
    <xf numFmtId="0" fontId="71" fillId="0" borderId="7" xfId="7" applyFont="1" applyFill="1" applyBorder="1" applyAlignment="1">
      <alignment vertical="center" wrapText="1"/>
    </xf>
    <xf numFmtId="3" fontId="71" fillId="0" borderId="21" xfId="7" applyNumberFormat="1" applyFont="1" applyFill="1" applyBorder="1" applyAlignment="1">
      <alignment horizontal="left" vertical="center"/>
    </xf>
    <xf numFmtId="0" fontId="71" fillId="0" borderId="32" xfId="0" applyFont="1" applyFill="1" applyBorder="1" applyAlignment="1">
      <alignment horizontal="center" vertical="center"/>
    </xf>
    <xf numFmtId="0" fontId="71" fillId="0" borderId="63" xfId="0" applyFont="1" applyFill="1" applyBorder="1" applyAlignment="1">
      <alignment horizontal="center" vertical="center"/>
    </xf>
    <xf numFmtId="3" fontId="71" fillId="0" borderId="62" xfId="7" applyNumberFormat="1" applyFont="1" applyFill="1" applyBorder="1" applyAlignment="1">
      <alignment horizontal="left" vertical="center"/>
    </xf>
    <xf numFmtId="3" fontId="71" fillId="0" borderId="6" xfId="7" applyNumberFormat="1" applyFont="1" applyFill="1" applyBorder="1" applyAlignment="1">
      <alignment horizontal="right" vertical="center"/>
    </xf>
    <xf numFmtId="164" fontId="33" fillId="0" borderId="23" xfId="0" applyNumberFormat="1" applyFont="1" applyFill="1" applyBorder="1" applyAlignment="1" applyProtection="1">
      <alignment horizontal="center" vertical="center" wrapText="1"/>
    </xf>
    <xf numFmtId="49" fontId="71" fillId="0" borderId="13" xfId="7" applyNumberFormat="1" applyFont="1" applyFill="1" applyBorder="1" applyAlignment="1">
      <alignment vertical="center" wrapText="1"/>
    </xf>
    <xf numFmtId="3" fontId="71" fillId="0" borderId="22" xfId="7" applyNumberFormat="1" applyFont="1" applyFill="1" applyBorder="1" applyAlignment="1">
      <alignment horizontal="right" vertical="center"/>
    </xf>
    <xf numFmtId="49" fontId="71" fillId="0" borderId="9" xfId="7" applyNumberFormat="1" applyFont="1" applyFill="1" applyBorder="1" applyAlignment="1">
      <alignment vertical="center" wrapText="1"/>
    </xf>
    <xf numFmtId="3" fontId="71" fillId="0" borderId="19" xfId="7" applyNumberFormat="1" applyFont="1" applyFill="1" applyBorder="1" applyAlignment="1">
      <alignment horizontal="right" vertical="center"/>
    </xf>
    <xf numFmtId="49" fontId="71" fillId="0" borderId="14" xfId="7" applyNumberFormat="1" applyFont="1" applyFill="1" applyBorder="1" applyAlignment="1">
      <alignment vertical="center" wrapText="1"/>
    </xf>
    <xf numFmtId="3" fontId="71" fillId="0" borderId="33" xfId="7" applyNumberFormat="1" applyFont="1" applyFill="1" applyBorder="1" applyAlignment="1">
      <alignment horizontal="right" vertical="center"/>
    </xf>
    <xf numFmtId="0" fontId="71" fillId="0" borderId="7" xfId="0" applyFont="1" applyFill="1" applyBorder="1" applyAlignment="1">
      <alignment horizontal="center" vertical="center"/>
    </xf>
    <xf numFmtId="3" fontId="71" fillId="0" borderId="7" xfId="7" applyNumberFormat="1" applyFont="1" applyFill="1" applyBorder="1" applyAlignment="1">
      <alignment horizontal="left" vertical="center"/>
    </xf>
    <xf numFmtId="3" fontId="71" fillId="0" borderId="76" xfId="7" applyNumberFormat="1" applyFont="1" applyFill="1" applyBorder="1" applyAlignment="1">
      <alignment horizontal="left" vertical="center"/>
    </xf>
    <xf numFmtId="3" fontId="71" fillId="0" borderId="42" xfId="7" applyNumberFormat="1" applyFont="1" applyFill="1" applyBorder="1" applyAlignment="1">
      <alignment horizontal="left" vertical="center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164" fontId="4" fillId="0" borderId="21" xfId="0" applyNumberFormat="1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8" fillId="0" borderId="0" xfId="0" applyNumberFormat="1" applyFont="1" applyFill="1" applyAlignment="1">
      <alignment vertical="center" wrapText="1"/>
    </xf>
    <xf numFmtId="0" fontId="74" fillId="0" borderId="52" xfId="0" applyFont="1" applyBorder="1" applyAlignment="1">
      <alignment vertical="center" wrapText="1"/>
    </xf>
    <xf numFmtId="0" fontId="81" fillId="0" borderId="76" xfId="0" applyFont="1" applyBorder="1" applyAlignment="1">
      <alignment vertical="center" wrapText="1"/>
    </xf>
    <xf numFmtId="0" fontId="81" fillId="0" borderId="40" xfId="0" applyFont="1" applyBorder="1" applyAlignment="1">
      <alignment vertical="center" wrapText="1"/>
    </xf>
    <xf numFmtId="0" fontId="22" fillId="8" borderId="4" xfId="5" applyFont="1" applyFill="1" applyBorder="1" applyAlignment="1" applyProtection="1">
      <alignment horizontal="left" vertical="center" indent="1"/>
    </xf>
    <xf numFmtId="164" fontId="22" fillId="8" borderId="4" xfId="5" applyNumberFormat="1" applyFont="1" applyFill="1" applyBorder="1" applyAlignment="1" applyProtection="1">
      <alignment vertical="center"/>
      <protection locked="0"/>
    </xf>
    <xf numFmtId="164" fontId="22" fillId="8" borderId="31" xfId="5" applyNumberFormat="1" applyFont="1" applyFill="1" applyBorder="1" applyAlignment="1" applyProtection="1">
      <alignment vertical="center"/>
    </xf>
    <xf numFmtId="0" fontId="22" fillId="8" borderId="2" xfId="5" applyFont="1" applyFill="1" applyBorder="1" applyAlignment="1" applyProtection="1">
      <alignment horizontal="left" vertical="center" wrapText="1" indent="1"/>
    </xf>
    <xf numFmtId="164" fontId="22" fillId="8" borderId="2" xfId="5" applyNumberFormat="1" applyFont="1" applyFill="1" applyBorder="1" applyAlignment="1" applyProtection="1">
      <alignment vertical="center"/>
      <protection locked="0"/>
    </xf>
    <xf numFmtId="164" fontId="22" fillId="8" borderId="19" xfId="5" applyNumberFormat="1" applyFont="1" applyFill="1" applyBorder="1" applyAlignment="1" applyProtection="1">
      <alignment vertical="center"/>
    </xf>
    <xf numFmtId="0" fontId="30" fillId="0" borderId="12" xfId="0" applyFont="1" applyFill="1" applyBorder="1" applyAlignment="1" applyProtection="1">
      <alignment horizontal="right" vertical="center" indent="1"/>
    </xf>
    <xf numFmtId="0" fontId="30" fillId="0" borderId="7" xfId="0" applyFont="1" applyFill="1" applyBorder="1" applyAlignment="1" applyProtection="1">
      <alignment horizontal="left" vertical="center" indent="1"/>
      <protection locked="0"/>
    </xf>
    <xf numFmtId="3" fontId="30" fillId="0" borderId="7" xfId="0" applyNumberFormat="1" applyFont="1" applyFill="1" applyBorder="1" applyAlignment="1" applyProtection="1">
      <alignment horizontal="right" vertical="center" indent="1"/>
      <protection locked="0"/>
    </xf>
    <xf numFmtId="3" fontId="30" fillId="0" borderId="43" xfId="0" applyNumberFormat="1" applyFont="1" applyFill="1" applyBorder="1" applyAlignment="1" applyProtection="1">
      <alignment horizontal="right" vertical="center" indent="1"/>
      <protection locked="0"/>
    </xf>
    <xf numFmtId="3" fontId="30" fillId="0" borderId="33" xfId="0" applyNumberFormat="1" applyFont="1" applyFill="1" applyBorder="1" applyAlignment="1" applyProtection="1">
      <alignment horizontal="right" vertical="center" indent="1"/>
      <protection locked="0"/>
    </xf>
    <xf numFmtId="0" fontId="81" fillId="0" borderId="67" xfId="0" applyFont="1" applyBorder="1" applyAlignment="1">
      <alignment horizontal="center" vertical="center" wrapText="1"/>
    </xf>
    <xf numFmtId="3" fontId="80" fillId="0" borderId="2" xfId="0" applyNumberFormat="1" applyFont="1" applyFill="1" applyBorder="1" applyAlignment="1">
      <alignment horizontal="right" vertical="center"/>
    </xf>
    <xf numFmtId="49" fontId="73" fillId="0" borderId="40" xfId="0" applyNumberFormat="1" applyFont="1" applyBorder="1" applyAlignment="1">
      <alignment horizontal="center" vertical="center" wrapText="1"/>
    </xf>
    <xf numFmtId="0" fontId="73" fillId="0" borderId="32" xfId="0" applyFont="1" applyBorder="1" applyAlignment="1">
      <alignment horizontal="justify" vertical="center" wrapText="1"/>
    </xf>
    <xf numFmtId="3" fontId="80" fillId="0" borderId="32" xfId="0" applyNumberFormat="1" applyFont="1" applyFill="1" applyBorder="1" applyAlignment="1">
      <alignment horizontal="right" vertical="center"/>
    </xf>
    <xf numFmtId="3" fontId="80" fillId="0" borderId="33" xfId="0" applyNumberFormat="1" applyFont="1" applyFill="1" applyBorder="1" applyAlignment="1">
      <alignment horizontal="right" vertical="center"/>
    </xf>
    <xf numFmtId="164" fontId="4" fillId="0" borderId="34" xfId="4" applyNumberFormat="1" applyFont="1" applyFill="1" applyBorder="1" applyAlignment="1" applyProtection="1">
      <alignment horizontal="right" vertical="center" wrapText="1" indent="1"/>
    </xf>
    <xf numFmtId="0" fontId="43" fillId="0" borderId="37" xfId="0" applyFont="1" applyBorder="1" applyAlignment="1" applyProtection="1">
      <alignment horizontal="right" vertical="top"/>
      <protection locked="0"/>
    </xf>
    <xf numFmtId="164" fontId="9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20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33" fillId="0" borderId="19" xfId="0" applyNumberFormat="1" applyFont="1" applyFill="1" applyBorder="1" applyAlignment="1" applyProtection="1">
      <alignment horizontal="right" vertical="center" wrapText="1" indent="1"/>
    </xf>
    <xf numFmtId="0" fontId="29" fillId="0" borderId="2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164" fontId="33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49" fontId="29" fillId="0" borderId="2" xfId="4" applyNumberFormat="1" applyFont="1" applyFill="1" applyBorder="1" applyAlignment="1" applyProtection="1">
      <alignment horizontal="left" vertical="center" wrapText="1" indent="1"/>
    </xf>
    <xf numFmtId="0" fontId="28" fillId="0" borderId="9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51" fillId="0" borderId="2" xfId="0" applyFont="1" applyBorder="1" applyAlignment="1" applyProtection="1">
      <alignment horizontal="center" wrapText="1"/>
    </xf>
    <xf numFmtId="0" fontId="28" fillId="0" borderId="14" xfId="0" applyFont="1" applyBorder="1" applyAlignment="1" applyProtection="1">
      <alignment horizontal="center" vertical="center" wrapText="1"/>
    </xf>
    <xf numFmtId="0" fontId="43" fillId="0" borderId="32" xfId="0" applyFont="1" applyBorder="1" applyAlignment="1" applyProtection="1">
      <alignment horizontal="center" wrapText="1"/>
    </xf>
    <xf numFmtId="0" fontId="26" fillId="0" borderId="32" xfId="0" applyFont="1" applyBorder="1" applyAlignment="1" applyProtection="1">
      <alignment horizontal="left" wrapText="1" indent="1"/>
    </xf>
    <xf numFmtId="164" fontId="4" fillId="0" borderId="32" xfId="0" applyNumberFormat="1" applyFont="1" applyFill="1" applyBorder="1" applyAlignment="1" applyProtection="1">
      <alignment horizontal="right" vertical="center" wrapText="1" indent="1"/>
    </xf>
    <xf numFmtId="164" fontId="4" fillId="0" borderId="33" xfId="0" applyNumberFormat="1" applyFont="1" applyFill="1" applyBorder="1" applyAlignment="1" applyProtection="1">
      <alignment horizontal="right" vertical="center" wrapText="1" indent="1"/>
    </xf>
    <xf numFmtId="0" fontId="20" fillId="0" borderId="5" xfId="0" applyFont="1" applyFill="1" applyBorder="1" applyAlignment="1" applyProtection="1">
      <alignment horizontal="center" vertical="center" wrapText="1"/>
    </xf>
    <xf numFmtId="0" fontId="20" fillId="0" borderId="2" xfId="4" applyFont="1" applyFill="1" applyBorder="1" applyAlignment="1" applyProtection="1">
      <alignment horizontal="left" vertical="center" wrapText="1" indent="1"/>
    </xf>
    <xf numFmtId="0" fontId="22" fillId="0" borderId="32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left" vertical="center" wrapText="1" indent="1"/>
    </xf>
    <xf numFmtId="0" fontId="8" fillId="0" borderId="90" xfId="0" applyFont="1" applyFill="1" applyBorder="1" applyAlignment="1" applyProtection="1">
      <alignment vertical="center"/>
    </xf>
    <xf numFmtId="0" fontId="8" fillId="0" borderId="91" xfId="0" applyFont="1" applyFill="1" applyBorder="1" applyAlignment="1" applyProtection="1">
      <alignment vertical="center"/>
    </xf>
    <xf numFmtId="0" fontId="8" fillId="0" borderId="3" xfId="0" quotePrefix="1" applyFont="1" applyFill="1" applyBorder="1" applyAlignment="1" applyProtection="1">
      <alignment horizontal="center" vertical="center"/>
      <protection locked="0"/>
    </xf>
    <xf numFmtId="0" fontId="8" fillId="0" borderId="16" xfId="0" applyFont="1" applyFill="1" applyBorder="1" applyAlignment="1" applyProtection="1">
      <alignment horizontal="center" vertical="center"/>
      <protection locked="0"/>
    </xf>
    <xf numFmtId="0" fontId="4" fillId="0" borderId="46" xfId="0" quotePrefix="1" applyFont="1" applyFill="1" applyBorder="1" applyAlignment="1" applyProtection="1">
      <alignment horizontal="right" vertical="center" indent="1"/>
    </xf>
    <xf numFmtId="0" fontId="4" fillId="0" borderId="38" xfId="0" quotePrefix="1" applyFont="1" applyFill="1" applyBorder="1" applyAlignment="1" applyProtection="1">
      <alignment horizontal="right" vertical="center" indent="1"/>
    </xf>
    <xf numFmtId="0" fontId="4" fillId="0" borderId="24" xfId="0" applyFont="1" applyFill="1" applyBorder="1" applyAlignment="1" applyProtection="1">
      <alignment horizontal="right" vertical="center" indent="1"/>
    </xf>
    <xf numFmtId="0" fontId="40" fillId="0" borderId="16" xfId="0" applyFont="1" applyBorder="1" applyAlignment="1" applyProtection="1">
      <alignment horizontal="center" wrapText="1"/>
    </xf>
    <xf numFmtId="164" fontId="10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00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62" xfId="4" applyFont="1" applyFill="1" applyBorder="1" applyAlignment="1" applyProtection="1">
      <alignment horizontal="left" vertical="center" wrapText="1" indent="6"/>
    </xf>
    <xf numFmtId="164" fontId="10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" xfId="0" applyNumberFormat="1" applyFont="1" applyFill="1" applyBorder="1" applyAlignment="1" applyProtection="1">
      <alignment horizontal="center" vertical="center" wrapText="1"/>
    </xf>
    <xf numFmtId="49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5" xfId="0" applyNumberFormat="1" applyFont="1" applyFill="1" applyBorder="1" applyAlignment="1" applyProtection="1">
      <alignment horizontal="center" vertical="center" wrapText="1"/>
    </xf>
    <xf numFmtId="164" fontId="33" fillId="0" borderId="22" xfId="0" applyNumberFormat="1" applyFont="1" applyFill="1" applyBorder="1" applyAlignment="1" applyProtection="1">
      <alignment horizontal="center" vertical="center" wrapText="1"/>
    </xf>
    <xf numFmtId="164" fontId="20" fillId="0" borderId="2" xfId="0" applyNumberFormat="1" applyFont="1" applyFill="1" applyBorder="1" applyAlignment="1" applyProtection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2" xfId="0" applyNumberFormat="1" applyFont="1" applyFill="1" applyBorder="1" applyAlignment="1" applyProtection="1">
      <alignment horizontal="center" vertical="center" wrapText="1"/>
    </xf>
    <xf numFmtId="164" fontId="33" fillId="0" borderId="19" xfId="0" applyNumberFormat="1" applyFont="1" applyFill="1" applyBorder="1" applyAlignment="1" applyProtection="1">
      <alignment horizontal="center" vertical="center" wrapText="1"/>
    </xf>
    <xf numFmtId="0" fontId="71" fillId="0" borderId="9" xfId="7" applyFont="1" applyFill="1" applyBorder="1" applyAlignment="1">
      <alignment vertical="center" wrapText="1"/>
    </xf>
    <xf numFmtId="164" fontId="19" fillId="0" borderId="2" xfId="0" applyNumberFormat="1" applyFont="1" applyFill="1" applyBorder="1" applyAlignment="1" applyProtection="1">
      <alignment vertical="center" wrapText="1"/>
    </xf>
    <xf numFmtId="164" fontId="0" fillId="0" borderId="19" xfId="0" applyNumberFormat="1" applyFont="1" applyFill="1" applyBorder="1" applyAlignment="1" applyProtection="1">
      <alignment vertical="center" wrapTex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71" fillId="0" borderId="9" xfId="6" applyNumberFormat="1" applyFont="1" applyFill="1" applyBorder="1" applyAlignment="1">
      <alignment vertical="center" wrapText="1"/>
    </xf>
    <xf numFmtId="164" fontId="50" fillId="0" borderId="9" xfId="0" applyNumberFormat="1" applyFont="1" applyFill="1" applyBorder="1" applyAlignment="1">
      <alignment horizontal="left" vertical="center" wrapText="1"/>
    </xf>
    <xf numFmtId="164" fontId="50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vertical="center" wrapText="1"/>
    </xf>
    <xf numFmtId="164" fontId="50" fillId="0" borderId="14" xfId="0" applyNumberFormat="1" applyFont="1" applyFill="1" applyBorder="1" applyAlignment="1">
      <alignment horizontal="left" vertical="center" wrapText="1"/>
    </xf>
    <xf numFmtId="164" fontId="50" fillId="0" borderId="32" xfId="0" applyNumberFormat="1" applyFont="1" applyFill="1" applyBorder="1" applyAlignment="1">
      <alignment horizontal="center" vertical="center" wrapText="1"/>
    </xf>
    <xf numFmtId="164" fontId="0" fillId="0" borderId="32" xfId="0" applyNumberFormat="1" applyFill="1" applyBorder="1" applyAlignment="1">
      <alignment vertical="center" wrapText="1"/>
    </xf>
    <xf numFmtId="164" fontId="71" fillId="0" borderId="12" xfId="6" applyNumberFormat="1" applyFont="1" applyFill="1" applyBorder="1" applyAlignment="1">
      <alignment vertical="center" wrapText="1"/>
    </xf>
    <xf numFmtId="164" fontId="19" fillId="0" borderId="7" xfId="0" applyNumberFormat="1" applyFont="1" applyFill="1" applyBorder="1" applyAlignment="1" applyProtection="1">
      <alignment vertical="center" wrapText="1"/>
      <protection locked="0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7" xfId="0" applyNumberFormat="1" applyFont="1" applyFill="1" applyBorder="1" applyAlignment="1" applyProtection="1">
      <alignment vertical="center" wrapText="1"/>
      <protection locked="0"/>
    </xf>
    <xf numFmtId="164" fontId="19" fillId="0" borderId="7" xfId="0" applyNumberFormat="1" applyFont="1" applyFill="1" applyBorder="1" applyAlignment="1" applyProtection="1">
      <alignment vertical="center" wrapText="1"/>
    </xf>
    <xf numFmtId="164" fontId="0" fillId="0" borderId="21" xfId="0" applyNumberFormat="1" applyFont="1" applyFill="1" applyBorder="1" applyAlignment="1" applyProtection="1">
      <alignment vertical="center" wrapText="1"/>
      <protection locked="0"/>
    </xf>
    <xf numFmtId="164" fontId="50" fillId="0" borderId="13" xfId="0" applyNumberFormat="1" applyFont="1" applyFill="1" applyBorder="1" applyAlignment="1">
      <alignment horizontal="left" vertical="center" wrapText="1"/>
    </xf>
    <xf numFmtId="164" fontId="50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vertical="center" wrapText="1"/>
    </xf>
    <xf numFmtId="164" fontId="71" fillId="0" borderId="13" xfId="6" applyNumberFormat="1" applyFont="1" applyFill="1" applyBorder="1" applyAlignment="1">
      <alignment vertical="center" wrapText="1"/>
    </xf>
    <xf numFmtId="164" fontId="71" fillId="0" borderId="5" xfId="6" applyNumberFormat="1" applyFont="1" applyFill="1" applyBorder="1" applyAlignment="1">
      <alignment vertical="center" wrapText="1"/>
    </xf>
    <xf numFmtId="164" fontId="22" fillId="0" borderId="5" xfId="0" applyNumberFormat="1" applyFont="1" applyFill="1" applyBorder="1" applyAlignment="1" applyProtection="1">
      <alignment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5" xfId="0" applyNumberFormat="1" applyFont="1" applyFill="1" applyBorder="1" applyAlignment="1" applyProtection="1">
      <alignment vertical="center" wrapText="1"/>
      <protection locked="0"/>
    </xf>
    <xf numFmtId="164" fontId="19" fillId="0" borderId="5" xfId="0" applyNumberFormat="1" applyFont="1" applyFill="1" applyBorder="1" applyAlignment="1" applyProtection="1">
      <alignment vertical="center" wrapText="1"/>
    </xf>
    <xf numFmtId="164" fontId="0" fillId="0" borderId="22" xfId="0" applyNumberFormat="1" applyFont="1" applyFill="1" applyBorder="1" applyAlignment="1" applyProtection="1">
      <alignment vertical="center" wrapText="1"/>
      <protection locked="0"/>
    </xf>
    <xf numFmtId="164" fontId="0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44" xfId="0" applyNumberFormat="1" applyFont="1" applyFill="1" applyBorder="1" applyAlignment="1" applyProtection="1">
      <alignment horizontal="right" vertical="center" wrapText="1" indent="1"/>
    </xf>
    <xf numFmtId="164" fontId="18" fillId="0" borderId="77" xfId="0" applyNumberFormat="1" applyFont="1" applyFill="1" applyBorder="1" applyAlignment="1" applyProtection="1">
      <alignment horizontal="right" vertical="center" wrapText="1" indent="1"/>
    </xf>
    <xf numFmtId="164" fontId="18" fillId="0" borderId="6" xfId="0" applyNumberFormat="1" applyFont="1" applyFill="1" applyBorder="1" applyAlignment="1" applyProtection="1">
      <alignment horizontal="right" vertical="center" wrapText="1" indent="1"/>
    </xf>
    <xf numFmtId="164" fontId="33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0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4" xfId="0" applyNumberFormat="1" applyFont="1" applyFill="1" applyBorder="1" applyAlignment="1" applyProtection="1">
      <alignment horizontal="right" vertical="center" wrapText="1" indent="1"/>
    </xf>
    <xf numFmtId="164" fontId="15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0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0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</xf>
    <xf numFmtId="164" fontId="9" fillId="0" borderId="49" xfId="0" applyNumberFormat="1" applyFont="1" applyFill="1" applyBorder="1" applyAlignment="1" applyProtection="1">
      <alignment horizontal="right" vertical="center" wrapText="1" indent="1"/>
    </xf>
    <xf numFmtId="164" fontId="15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60" xfId="0" applyNumberFormat="1" applyFont="1" applyFill="1" applyBorder="1" applyAlignment="1" applyProtection="1">
      <alignment horizontal="right" vertical="center" wrapText="1" indent="1"/>
    </xf>
    <xf numFmtId="164" fontId="4" fillId="0" borderId="59" xfId="0" applyNumberFormat="1" applyFont="1" applyFill="1" applyBorder="1" applyAlignment="1" applyProtection="1">
      <alignment horizontal="right" vertical="center" wrapText="1" indent="1"/>
    </xf>
    <xf numFmtId="164" fontId="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8" xfId="0" applyNumberFormat="1" applyFont="1" applyFill="1" applyBorder="1" applyAlignment="1" applyProtection="1">
      <alignment horizontal="right" vertical="center" wrapText="1" indent="1"/>
    </xf>
    <xf numFmtId="164" fontId="10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101" fillId="0" borderId="9" xfId="7" applyFont="1" applyFill="1" applyBorder="1" applyAlignment="1">
      <alignment vertical="center" wrapText="1"/>
    </xf>
    <xf numFmtId="0" fontId="101" fillId="0" borderId="9" xfId="0" applyFont="1" applyFill="1" applyBorder="1" applyAlignment="1">
      <alignment vertical="center"/>
    </xf>
    <xf numFmtId="0" fontId="101" fillId="0" borderId="2" xfId="0" applyFont="1" applyFill="1" applyBorder="1" applyAlignment="1">
      <alignment vertical="center"/>
    </xf>
    <xf numFmtId="164" fontId="104" fillId="0" borderId="2" xfId="0" applyNumberFormat="1" applyFont="1" applyFill="1" applyBorder="1" applyAlignment="1" applyProtection="1">
      <alignment vertical="center" wrapText="1"/>
      <protection locked="0"/>
    </xf>
    <xf numFmtId="49" fontId="99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9" fillId="0" borderId="2" xfId="0" applyNumberFormat="1" applyFont="1" applyFill="1" applyBorder="1" applyAlignment="1" applyProtection="1">
      <alignment vertical="center" wrapText="1"/>
      <protection locked="0"/>
    </xf>
    <xf numFmtId="164" fontId="104" fillId="0" borderId="2" xfId="0" applyNumberFormat="1" applyFont="1" applyFill="1" applyBorder="1" applyAlignment="1" applyProtection="1">
      <alignment vertical="center" wrapText="1"/>
    </xf>
    <xf numFmtId="164" fontId="99" fillId="0" borderId="19" xfId="0" applyNumberFormat="1" applyFont="1" applyFill="1" applyBorder="1" applyAlignment="1" applyProtection="1">
      <alignment vertical="center" wrapText="1"/>
      <protection locked="0"/>
    </xf>
    <xf numFmtId="164" fontId="101" fillId="0" borderId="9" xfId="6" applyNumberFormat="1" applyFont="1" applyFill="1" applyBorder="1" applyAlignment="1">
      <alignment vertical="center" wrapText="1"/>
    </xf>
    <xf numFmtId="164" fontId="101" fillId="0" borderId="32" xfId="6" applyNumberFormat="1" applyFont="1" applyFill="1" applyBorder="1" applyAlignment="1">
      <alignment vertical="center" wrapText="1"/>
    </xf>
    <xf numFmtId="164" fontId="104" fillId="0" borderId="32" xfId="0" applyNumberFormat="1" applyFont="1" applyFill="1" applyBorder="1" applyAlignment="1" applyProtection="1">
      <alignment vertical="center" wrapText="1"/>
      <protection locked="0"/>
    </xf>
    <xf numFmtId="49" fontId="99" fillId="0" borderId="32" xfId="0" applyNumberFormat="1" applyFont="1" applyFill="1" applyBorder="1" applyAlignment="1" applyProtection="1">
      <alignment horizontal="center" vertical="center" wrapText="1"/>
      <protection locked="0"/>
    </xf>
    <xf numFmtId="164" fontId="99" fillId="0" borderId="32" xfId="0" applyNumberFormat="1" applyFont="1" applyFill="1" applyBorder="1" applyAlignment="1" applyProtection="1">
      <alignment vertical="center" wrapText="1"/>
      <protection locked="0"/>
    </xf>
    <xf numFmtId="164" fontId="104" fillId="0" borderId="32" xfId="0" applyNumberFormat="1" applyFont="1" applyFill="1" applyBorder="1" applyAlignment="1" applyProtection="1">
      <alignment vertical="center" wrapText="1"/>
    </xf>
    <xf numFmtId="164" fontId="99" fillId="0" borderId="33" xfId="0" applyNumberFormat="1" applyFont="1" applyFill="1" applyBorder="1" applyAlignment="1" applyProtection="1">
      <alignment vertical="center" wrapText="1"/>
      <protection locked="0"/>
    </xf>
    <xf numFmtId="164" fontId="101" fillId="0" borderId="2" xfId="6" applyNumberFormat="1" applyFont="1" applyFill="1" applyBorder="1" applyAlignment="1">
      <alignment vertical="center" wrapText="1"/>
    </xf>
    <xf numFmtId="0" fontId="101" fillId="0" borderId="2" xfId="7" applyFont="1" applyFill="1" applyBorder="1" applyAlignment="1">
      <alignment vertical="center" wrapText="1"/>
    </xf>
    <xf numFmtId="164" fontId="101" fillId="0" borderId="14" xfId="6" applyNumberFormat="1" applyFont="1" applyFill="1" applyBorder="1" applyAlignment="1">
      <alignment vertical="center" wrapText="1"/>
    </xf>
    <xf numFmtId="0" fontId="101" fillId="0" borderId="32" xfId="7" applyFont="1" applyFill="1" applyBorder="1" applyAlignment="1">
      <alignment vertical="center" wrapText="1"/>
    </xf>
    <xf numFmtId="164" fontId="101" fillId="0" borderId="12" xfId="6" applyNumberFormat="1" applyFont="1" applyFill="1" applyBorder="1" applyAlignment="1">
      <alignment vertical="center" wrapText="1"/>
    </xf>
    <xf numFmtId="0" fontId="101" fillId="0" borderId="7" xfId="7" applyFont="1" applyFill="1" applyBorder="1" applyAlignment="1">
      <alignment vertical="center" wrapText="1"/>
    </xf>
    <xf numFmtId="164" fontId="104" fillId="0" borderId="7" xfId="0" applyNumberFormat="1" applyFont="1" applyFill="1" applyBorder="1" applyAlignment="1" applyProtection="1">
      <alignment vertical="center" wrapText="1"/>
      <protection locked="0"/>
    </xf>
    <xf numFmtId="49" fontId="99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99" fillId="0" borderId="7" xfId="0" applyNumberFormat="1" applyFont="1" applyFill="1" applyBorder="1" applyAlignment="1" applyProtection="1">
      <alignment vertical="center" wrapText="1"/>
      <protection locked="0"/>
    </xf>
    <xf numFmtId="164" fontId="104" fillId="0" borderId="7" xfId="0" applyNumberFormat="1" applyFont="1" applyFill="1" applyBorder="1" applyAlignment="1" applyProtection="1">
      <alignment vertical="center" wrapText="1"/>
    </xf>
    <xf numFmtId="164" fontId="99" fillId="0" borderId="21" xfId="0" applyNumberFormat="1" applyFont="1" applyFill="1" applyBorder="1" applyAlignment="1" applyProtection="1">
      <alignment vertical="center" wrapTex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71" fillId="0" borderId="85" xfId="0" applyFont="1" applyFill="1" applyBorder="1" applyAlignment="1">
      <alignment horizontal="center" vertical="top" wrapText="1"/>
    </xf>
    <xf numFmtId="0" fontId="71" fillId="0" borderId="84" xfId="0" applyFont="1" applyFill="1" applyBorder="1" applyAlignment="1">
      <alignment horizontal="center" vertical="top" wrapText="1"/>
    </xf>
    <xf numFmtId="0" fontId="50" fillId="0" borderId="78" xfId="0" applyFont="1" applyBorder="1" applyAlignment="1">
      <alignment horizontal="center" vertical="top" wrapText="1"/>
    </xf>
    <xf numFmtId="0" fontId="50" fillId="0" borderId="79" xfId="0" applyFont="1" applyBorder="1" applyAlignment="1">
      <alignment horizontal="center" vertical="top" wrapText="1"/>
    </xf>
    <xf numFmtId="0" fontId="50" fillId="0" borderId="80" xfId="0" applyFont="1" applyBorder="1" applyAlignment="1">
      <alignment horizontal="center" vertical="top" wrapText="1"/>
    </xf>
    <xf numFmtId="0" fontId="50" fillId="0" borderId="0" xfId="0" applyFont="1" applyAlignment="1">
      <alignment horizontal="center" wrapText="1"/>
    </xf>
    <xf numFmtId="0" fontId="50" fillId="0" borderId="0" xfId="0" applyFont="1" applyAlignment="1">
      <alignment horizontal="center"/>
    </xf>
    <xf numFmtId="0" fontId="71" fillId="0" borderId="88" xfId="0" applyFont="1" applyBorder="1" applyAlignment="1">
      <alignment horizontal="center" vertical="top" wrapText="1"/>
    </xf>
    <xf numFmtId="0" fontId="71" fillId="0" borderId="84" xfId="0" applyFont="1" applyBorder="1" applyAlignment="1">
      <alignment horizontal="center" vertical="top" wrapText="1"/>
    </xf>
    <xf numFmtId="0" fontId="71" fillId="0" borderId="87" xfId="0" applyFont="1" applyBorder="1" applyAlignment="1">
      <alignment horizontal="center" vertical="top" wrapText="1"/>
    </xf>
    <xf numFmtId="0" fontId="71" fillId="0" borderId="88" xfId="0" applyFont="1" applyFill="1" applyBorder="1" applyAlignment="1">
      <alignment horizontal="center" vertical="top" wrapText="1"/>
    </xf>
    <xf numFmtId="0" fontId="71" fillId="0" borderId="84" xfId="0" applyFont="1" applyFill="1" applyBorder="1" applyAlignment="1">
      <alignment horizontal="center" vertical="top" wrapText="1"/>
    </xf>
    <xf numFmtId="0" fontId="16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center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51" fillId="0" borderId="0" xfId="0" applyFont="1" applyBorder="1" applyAlignment="1" applyProtection="1">
      <alignment horizontal="left" wrapText="1" indent="1"/>
    </xf>
    <xf numFmtId="164" fontId="37" fillId="0" borderId="37" xfId="4" applyNumberFormat="1" applyFont="1" applyFill="1" applyBorder="1" applyAlignment="1" applyProtection="1">
      <alignment horizontal="left" vertical="center"/>
    </xf>
    <xf numFmtId="164" fontId="37" fillId="0" borderId="3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72" xfId="0" applyNumberFormat="1" applyFont="1" applyFill="1" applyBorder="1" applyAlignment="1" applyProtection="1">
      <alignment horizontal="center" vertical="center" wrapText="1"/>
    </xf>
    <xf numFmtId="164" fontId="31" fillId="0" borderId="65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8" fillId="0" borderId="45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38" xfId="0" applyNumberFormat="1" applyFont="1" applyFill="1" applyBorder="1" applyAlignment="1" applyProtection="1">
      <alignment horizontal="center" vertical="center" wrapText="1"/>
    </xf>
    <xf numFmtId="164" fontId="31" fillId="0" borderId="71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3" fillId="0" borderId="22" xfId="4" applyFont="1" applyFill="1" applyBorder="1" applyAlignment="1">
      <alignment horizontal="center" vertical="center" wrapText="1"/>
    </xf>
    <xf numFmtId="0" fontId="33" fillId="0" borderId="21" xfId="4" applyFont="1" applyFill="1" applyBorder="1" applyAlignment="1">
      <alignment horizontal="center" vertical="center" wrapText="1"/>
    </xf>
    <xf numFmtId="0" fontId="33" fillId="0" borderId="13" xfId="4" applyFont="1" applyFill="1" applyBorder="1" applyAlignment="1">
      <alignment horizontal="center" vertical="center" wrapText="1"/>
    </xf>
    <xf numFmtId="0" fontId="33" fillId="0" borderId="12" xfId="4" applyFont="1" applyFill="1" applyBorder="1" applyAlignment="1">
      <alignment horizontal="center" vertical="center" wrapText="1"/>
    </xf>
    <xf numFmtId="0" fontId="33" fillId="0" borderId="5" xfId="4" applyFont="1" applyFill="1" applyBorder="1" applyAlignment="1">
      <alignment horizontal="center" vertical="center" wrapText="1"/>
    </xf>
    <xf numFmtId="0" fontId="33" fillId="0" borderId="7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5" xfId="4" applyFont="1" applyFill="1" applyBorder="1" applyAlignment="1" applyProtection="1">
      <alignment horizontal="left"/>
    </xf>
    <xf numFmtId="0" fontId="31" fillId="0" borderId="35" xfId="4" applyFont="1" applyFill="1" applyBorder="1" applyAlignment="1" applyProtection="1">
      <alignment horizontal="left"/>
    </xf>
    <xf numFmtId="0" fontId="22" fillId="0" borderId="60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50" fillId="0" borderId="35" xfId="0" applyNumberFormat="1" applyFont="1" applyFill="1" applyBorder="1" applyAlignment="1" applyProtection="1">
      <alignment horizontal="center" vertical="center" wrapText="1"/>
    </xf>
    <xf numFmtId="164" fontId="50" fillId="0" borderId="44" xfId="0" applyNumberFormat="1" applyFont="1" applyFill="1" applyBorder="1" applyAlignment="1" applyProtection="1">
      <alignment horizontal="center" vertical="center" wrapText="1"/>
    </xf>
    <xf numFmtId="164" fontId="50" fillId="0" borderId="45" xfId="0" applyNumberFormat="1" applyFont="1" applyFill="1" applyBorder="1" applyAlignment="1" applyProtection="1">
      <alignment horizontal="center" vertical="center" wrapText="1"/>
    </xf>
    <xf numFmtId="164" fontId="50" fillId="0" borderId="13" xfId="0" applyNumberFormat="1" applyFont="1" applyFill="1" applyBorder="1" applyAlignment="1" applyProtection="1">
      <alignment horizontal="center" vertical="center" wrapText="1"/>
    </xf>
    <xf numFmtId="164" fontId="50" fillId="0" borderId="5" xfId="0" applyNumberFormat="1" applyFont="1" applyFill="1" applyBorder="1" applyAlignment="1" applyProtection="1">
      <alignment horizontal="center" vertical="center" wrapText="1"/>
    </xf>
    <xf numFmtId="164" fontId="50" fillId="0" borderId="9" xfId="0" applyNumberFormat="1" applyFont="1" applyFill="1" applyBorder="1" applyAlignment="1" applyProtection="1">
      <alignment horizontal="center" vertical="center" wrapText="1"/>
    </xf>
    <xf numFmtId="164" fontId="50" fillId="0" borderId="2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>
      <alignment horizontal="center" vertical="center"/>
    </xf>
    <xf numFmtId="0" fontId="71" fillId="0" borderId="0" xfId="0" applyFont="1" applyFill="1" applyAlignment="1" applyProtection="1">
      <alignment horizontal="center" vertical="top"/>
      <protection locked="0"/>
    </xf>
    <xf numFmtId="0" fontId="8" fillId="0" borderId="69" xfId="0" applyFont="1" applyFill="1" applyBorder="1" applyAlignment="1" applyProtection="1">
      <alignment horizontal="center" vertical="center" wrapText="1"/>
    </xf>
    <xf numFmtId="0" fontId="8" fillId="0" borderId="75" xfId="0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4" fillId="0" borderId="35" xfId="0" quotePrefix="1" applyFont="1" applyFill="1" applyBorder="1" applyAlignment="1" applyProtection="1">
      <alignment horizontal="center" vertical="center"/>
    </xf>
    <xf numFmtId="0" fontId="4" fillId="0" borderId="38" xfId="0" quotePrefix="1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8" fillId="0" borderId="45" xfId="0" applyNumberFormat="1" applyFont="1" applyFill="1" applyBorder="1" applyAlignment="1" applyProtection="1">
      <alignment horizontal="left" vertical="center" wrapText="1" indent="2"/>
    </xf>
    <xf numFmtId="164" fontId="8" fillId="0" borderId="38" xfId="0" applyNumberFormat="1" applyFont="1" applyFill="1" applyBorder="1" applyAlignment="1" applyProtection="1">
      <alignment horizontal="left" vertical="center" wrapText="1" indent="2"/>
    </xf>
    <xf numFmtId="164" fontId="8" fillId="0" borderId="72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69" xfId="0" applyNumberFormat="1" applyFont="1" applyFill="1" applyBorder="1" applyAlignment="1" applyProtection="1">
      <alignment horizontal="center" vertical="center"/>
    </xf>
    <xf numFmtId="164" fontId="8" fillId="0" borderId="74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72" xfId="0" applyNumberFormat="1" applyFont="1" applyFill="1" applyBorder="1" applyAlignment="1" applyProtection="1">
      <alignment horizontal="center" vertical="center" wrapText="1"/>
    </xf>
    <xf numFmtId="164" fontId="8" fillId="0" borderId="65" xfId="0" applyNumberFormat="1" applyFont="1" applyFill="1" applyBorder="1" applyAlignment="1" applyProtection="1">
      <alignment horizontal="center" vertical="center" wrapText="1"/>
    </xf>
    <xf numFmtId="0" fontId="63" fillId="0" borderId="0" xfId="0" applyFont="1" applyFill="1" applyAlignment="1">
      <alignment horizontal="right"/>
    </xf>
    <xf numFmtId="0" fontId="59" fillId="0" borderId="0" xfId="0" applyFont="1" applyFill="1" applyAlignment="1">
      <alignment horizontal="center"/>
    </xf>
    <xf numFmtId="3" fontId="61" fillId="0" borderId="55" xfId="0" applyNumberFormat="1" applyFont="1" applyFill="1" applyBorder="1" applyAlignment="1">
      <alignment horizontal="center" vertical="center" wrapText="1"/>
    </xf>
    <xf numFmtId="3" fontId="61" fillId="0" borderId="64" xfId="0" applyNumberFormat="1" applyFont="1" applyFill="1" applyBorder="1" applyAlignment="1">
      <alignment horizontal="center" vertical="center" wrapText="1"/>
    </xf>
    <xf numFmtId="3" fontId="61" fillId="0" borderId="6" xfId="0" applyNumberFormat="1" applyFont="1" applyFill="1" applyBorder="1" applyAlignment="1">
      <alignment horizontal="center" vertical="center" wrapText="1"/>
    </xf>
    <xf numFmtId="3" fontId="62" fillId="0" borderId="55" xfId="0" applyNumberFormat="1" applyFont="1" applyFill="1" applyBorder="1" applyAlignment="1">
      <alignment horizontal="center" vertical="center" wrapText="1"/>
    </xf>
    <xf numFmtId="3" fontId="62" fillId="0" borderId="64" xfId="0" applyNumberFormat="1" applyFont="1" applyFill="1" applyBorder="1" applyAlignment="1">
      <alignment horizontal="center" vertical="center" wrapText="1"/>
    </xf>
    <xf numFmtId="3" fontId="62" fillId="0" borderId="6" xfId="0" applyNumberFormat="1" applyFont="1" applyFill="1" applyBorder="1" applyAlignment="1">
      <alignment horizontal="center" vertical="center" wrapText="1"/>
    </xf>
    <xf numFmtId="0" fontId="21" fillId="0" borderId="35" xfId="5" applyFont="1" applyFill="1" applyBorder="1" applyAlignment="1" applyProtection="1">
      <alignment horizontal="left" vertical="center" indent="1"/>
    </xf>
    <xf numFmtId="0" fontId="21" fillId="0" borderId="46" xfId="5" applyFont="1" applyFill="1" applyBorder="1" applyAlignment="1" applyProtection="1">
      <alignment horizontal="left" vertical="center" indent="1"/>
    </xf>
    <xf numFmtId="0" fontId="21" fillId="0" borderId="38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3" fontId="95" fillId="0" borderId="0" xfId="0" applyNumberFormat="1" applyFont="1" applyFill="1" applyAlignment="1">
      <alignment horizontal="right" vertical="center"/>
    </xf>
    <xf numFmtId="0" fontId="50" fillId="0" borderId="0" xfId="0" applyFont="1" applyFill="1" applyAlignment="1">
      <alignment horizontal="center" vertical="center" wrapText="1"/>
    </xf>
    <xf numFmtId="0" fontId="30" fillId="0" borderId="60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3" fontId="95" fillId="0" borderId="0" xfId="0" applyNumberFormat="1" applyFont="1" applyAlignment="1">
      <alignment horizontal="right"/>
    </xf>
    <xf numFmtId="0" fontId="37" fillId="0" borderId="0" xfId="0" applyFont="1" applyAlignment="1" applyProtection="1">
      <alignment horizontal="right"/>
    </xf>
    <xf numFmtId="0" fontId="31" fillId="0" borderId="45" xfId="0" applyFont="1" applyBorder="1" applyAlignment="1" applyProtection="1">
      <alignment horizontal="left" vertical="center"/>
    </xf>
    <xf numFmtId="0" fontId="31" fillId="0" borderId="46" xfId="0" applyFont="1" applyBorder="1" applyAlignment="1" applyProtection="1">
      <alignment horizontal="left" vertical="center"/>
    </xf>
    <xf numFmtId="0" fontId="31" fillId="0" borderId="38" xfId="0" applyFont="1" applyBorder="1" applyAlignment="1" applyProtection="1">
      <alignment horizontal="left" vertical="center"/>
    </xf>
    <xf numFmtId="0" fontId="29" fillId="0" borderId="45" xfId="0" applyFont="1" applyBorder="1" applyAlignment="1" applyProtection="1">
      <alignment horizontal="center" vertical="center"/>
    </xf>
    <xf numFmtId="0" fontId="29" fillId="0" borderId="46" xfId="0" applyFont="1" applyBorder="1" applyAlignment="1" applyProtection="1">
      <alignment horizontal="center" vertical="center"/>
    </xf>
    <xf numFmtId="0" fontId="29" fillId="0" borderId="44" xfId="0" applyFont="1" applyBorder="1" applyAlignment="1" applyProtection="1">
      <alignment horizontal="center" vertical="center"/>
    </xf>
    <xf numFmtId="0" fontId="34" fillId="0" borderId="0" xfId="5" applyFont="1" applyFill="1" applyAlignment="1" applyProtection="1">
      <alignment horizontal="right"/>
      <protection locked="0"/>
    </xf>
    <xf numFmtId="0" fontId="74" fillId="0" borderId="39" xfId="0" applyFont="1" applyBorder="1" applyAlignment="1">
      <alignment horizontal="center" vertical="center" wrapText="1"/>
    </xf>
    <xf numFmtId="0" fontId="74" fillId="0" borderId="76" xfId="0" applyFont="1" applyBorder="1" applyAlignment="1">
      <alignment horizontal="center" vertical="center" wrapText="1"/>
    </xf>
    <xf numFmtId="0" fontId="74" fillId="0" borderId="40" xfId="0" applyFont="1" applyBorder="1" applyAlignment="1">
      <alignment horizontal="center" vertical="center" wrapText="1"/>
    </xf>
    <xf numFmtId="0" fontId="74" fillId="0" borderId="55" xfId="0" applyFont="1" applyBorder="1" applyAlignment="1">
      <alignment horizontal="left" vertical="center" wrapText="1"/>
    </xf>
    <xf numFmtId="0" fontId="81" fillId="0" borderId="64" xfId="0" applyFont="1" applyBorder="1" applyAlignment="1">
      <alignment horizontal="left" vertical="center" wrapText="1"/>
    </xf>
    <xf numFmtId="0" fontId="81" fillId="0" borderId="6" xfId="0" applyFont="1" applyBorder="1" applyAlignment="1">
      <alignment horizontal="left" vertical="center" wrapText="1"/>
    </xf>
    <xf numFmtId="0" fontId="83" fillId="0" borderId="0" xfId="0" applyFont="1" applyBorder="1" applyAlignment="1">
      <alignment horizontal="center" vertical="center" wrapText="1"/>
    </xf>
    <xf numFmtId="0" fontId="81" fillId="0" borderId="45" xfId="0" applyFont="1" applyFill="1" applyBorder="1" applyAlignment="1">
      <alignment horizontal="center" vertical="center" wrapText="1"/>
    </xf>
    <xf numFmtId="0" fontId="81" fillId="0" borderId="46" xfId="0" applyFont="1" applyFill="1" applyBorder="1" applyAlignment="1">
      <alignment horizontal="center" vertical="center" wrapText="1"/>
    </xf>
    <xf numFmtId="0" fontId="81" fillId="0" borderId="44" xfId="0" applyFont="1" applyFill="1" applyBorder="1" applyAlignment="1">
      <alignment horizontal="center" vertical="center" wrapText="1"/>
    </xf>
    <xf numFmtId="0" fontId="74" fillId="0" borderId="61" xfId="0" applyFont="1" applyBorder="1" applyAlignment="1">
      <alignment horizontal="left" vertical="center" wrapText="1"/>
    </xf>
    <xf numFmtId="0" fontId="81" fillId="0" borderId="74" xfId="0" applyFont="1" applyBorder="1" applyAlignment="1">
      <alignment horizontal="left" vertical="center" wrapText="1"/>
    </xf>
    <xf numFmtId="0" fontId="81" fillId="0" borderId="75" xfId="0" applyFont="1" applyBorder="1" applyAlignment="1">
      <alignment horizontal="left" vertical="center" wrapText="1"/>
    </xf>
    <xf numFmtId="0" fontId="74" fillId="0" borderId="52" xfId="0" applyFont="1" applyBorder="1" applyAlignment="1">
      <alignment horizontal="left" vertical="center" wrapText="1"/>
    </xf>
    <xf numFmtId="0" fontId="81" fillId="0" borderId="76" xfId="0" applyFont="1" applyBorder="1" applyAlignment="1">
      <alignment horizontal="left" vertical="center" wrapText="1"/>
    </xf>
    <xf numFmtId="0" fontId="81" fillId="0" borderId="40" xfId="0" applyFont="1" applyBorder="1" applyAlignment="1">
      <alignment horizontal="left" vertical="center" wrapText="1"/>
    </xf>
    <xf numFmtId="0" fontId="81" fillId="0" borderId="55" xfId="0" applyFont="1" applyBorder="1" applyAlignment="1">
      <alignment horizontal="left" vertical="center" wrapText="1"/>
    </xf>
    <xf numFmtId="0" fontId="81" fillId="0" borderId="61" xfId="0" applyFont="1" applyBorder="1" applyAlignment="1">
      <alignment horizontal="left" vertical="center" wrapText="1"/>
    </xf>
    <xf numFmtId="0" fontId="50" fillId="0" borderId="61" xfId="0" applyFont="1" applyBorder="1" applyAlignment="1">
      <alignment horizontal="left" vertical="center" wrapText="1"/>
    </xf>
    <xf numFmtId="0" fontId="50" fillId="0" borderId="75" xfId="0" applyFont="1" applyBorder="1" applyAlignment="1">
      <alignment horizontal="left" vertical="center" wrapText="1"/>
    </xf>
    <xf numFmtId="0" fontId="81" fillId="0" borderId="69" xfId="0" applyFont="1" applyBorder="1" applyAlignment="1">
      <alignment horizontal="center" vertical="center" wrapText="1"/>
    </xf>
    <xf numFmtId="0" fontId="81" fillId="0" borderId="54" xfId="0" applyFont="1" applyBorder="1" applyAlignment="1">
      <alignment horizontal="center" vertical="center" wrapText="1"/>
    </xf>
    <xf numFmtId="0" fontId="81" fillId="0" borderId="41" xfId="0" applyFont="1" applyBorder="1" applyAlignment="1">
      <alignment horizontal="center" vertical="center" wrapText="1"/>
    </xf>
    <xf numFmtId="0" fontId="81" fillId="0" borderId="39" xfId="0" applyFont="1" applyBorder="1" applyAlignment="1">
      <alignment horizontal="center" vertical="center" wrapText="1"/>
    </xf>
    <xf numFmtId="0" fontId="81" fillId="0" borderId="7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74" fillId="0" borderId="35" xfId="0" applyFont="1" applyBorder="1" applyAlignment="1">
      <alignment horizontal="left" vertical="center" wrapText="1"/>
    </xf>
    <xf numFmtId="0" fontId="81" fillId="0" borderId="46" xfId="0" applyFont="1" applyBorder="1" applyAlignment="1">
      <alignment horizontal="left" vertical="center" wrapText="1"/>
    </xf>
    <xf numFmtId="0" fontId="81" fillId="0" borderId="44" xfId="0" applyFont="1" applyBorder="1" applyAlignment="1">
      <alignment horizontal="left" vertical="center" wrapText="1"/>
    </xf>
    <xf numFmtId="0" fontId="81" fillId="0" borderId="17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71" fillId="0" borderId="2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left" vertical="center" wrapText="1"/>
    </xf>
    <xf numFmtId="0" fontId="50" fillId="0" borderId="6" xfId="0" applyFont="1" applyBorder="1" applyAlignment="1">
      <alignment horizontal="left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center" vertical="center" wrapText="1"/>
    </xf>
    <xf numFmtId="0" fontId="73" fillId="0" borderId="3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81" fillId="0" borderId="45" xfId="0" applyFont="1" applyBorder="1" applyAlignment="1">
      <alignment horizontal="center" vertical="center" wrapText="1"/>
    </xf>
    <xf numFmtId="0" fontId="81" fillId="0" borderId="46" xfId="0" applyFont="1" applyBorder="1" applyAlignment="1">
      <alignment horizontal="center" vertical="center" wrapText="1"/>
    </xf>
    <xf numFmtId="0" fontId="81" fillId="0" borderId="38" xfId="0" applyFont="1" applyBorder="1" applyAlignment="1">
      <alignment horizontal="center" vertical="center" wrapText="1"/>
    </xf>
    <xf numFmtId="0" fontId="74" fillId="0" borderId="5" xfId="0" applyFont="1" applyBorder="1" applyAlignment="1">
      <alignment horizontal="center" vertical="center" wrapText="1"/>
    </xf>
    <xf numFmtId="0" fontId="74" fillId="0" borderId="2" xfId="0" applyFont="1" applyBorder="1" applyAlignment="1">
      <alignment horizontal="center" vertical="center" wrapText="1"/>
    </xf>
    <xf numFmtId="0" fontId="74" fillId="0" borderId="75" xfId="0" applyFont="1" applyBorder="1" applyAlignment="1">
      <alignment horizontal="left" vertical="center" wrapText="1"/>
    </xf>
    <xf numFmtId="0" fontId="81" fillId="0" borderId="2" xfId="0" applyFont="1" applyBorder="1" applyAlignment="1">
      <alignment horizontal="center" vertical="center" wrapText="1"/>
    </xf>
    <xf numFmtId="0" fontId="81" fillId="0" borderId="35" xfId="0" applyFont="1" applyBorder="1" applyAlignment="1">
      <alignment horizontal="left" vertical="center" wrapText="1"/>
    </xf>
    <xf numFmtId="0" fontId="50" fillId="0" borderId="2" xfId="0" applyFont="1" applyBorder="1" applyAlignment="1">
      <alignment horizontal="center" vertical="center" wrapText="1"/>
    </xf>
    <xf numFmtId="0" fontId="73" fillId="0" borderId="2" xfId="0" applyFont="1" applyBorder="1" applyAlignment="1">
      <alignment horizontal="left" vertical="center" wrapText="1"/>
    </xf>
    <xf numFmtId="0" fontId="50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81" fillId="0" borderId="69" xfId="0" applyFont="1" applyFill="1" applyBorder="1" applyAlignment="1">
      <alignment horizontal="center" vertical="center" wrapText="1"/>
    </xf>
    <xf numFmtId="0" fontId="81" fillId="0" borderId="54" xfId="0" applyFont="1" applyFill="1" applyBorder="1" applyAlignment="1">
      <alignment horizontal="center" vertical="center" wrapText="1"/>
    </xf>
    <xf numFmtId="0" fontId="81" fillId="0" borderId="39" xfId="0" applyFont="1" applyFill="1" applyBorder="1" applyAlignment="1">
      <alignment horizontal="center" vertical="center" wrapText="1"/>
    </xf>
    <xf numFmtId="0" fontId="50" fillId="0" borderId="5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center" vertical="center" wrapText="1"/>
    </xf>
    <xf numFmtId="0" fontId="50" fillId="0" borderId="61" xfId="0" applyFont="1" applyFill="1" applyBorder="1" applyAlignment="1">
      <alignment horizontal="left" vertical="center" wrapText="1"/>
    </xf>
    <xf numFmtId="0" fontId="50" fillId="0" borderId="75" xfId="0" applyFont="1" applyFill="1" applyBorder="1" applyAlignment="1">
      <alignment horizontal="left" vertical="center" wrapText="1"/>
    </xf>
    <xf numFmtId="0" fontId="74" fillId="0" borderId="62" xfId="0" applyFont="1" applyBorder="1" applyAlignment="1">
      <alignment horizontal="left" vertical="center" wrapText="1"/>
    </xf>
    <xf numFmtId="0" fontId="81" fillId="0" borderId="63" xfId="0" applyFont="1" applyBorder="1" applyAlignment="1">
      <alignment horizontal="left" vertical="center" wrapText="1"/>
    </xf>
    <xf numFmtId="0" fontId="74" fillId="0" borderId="46" xfId="0" applyFont="1" applyBorder="1" applyAlignment="1">
      <alignment horizontal="left" vertical="center" wrapText="1"/>
    </xf>
    <xf numFmtId="0" fontId="74" fillId="0" borderId="44" xfId="0" applyFont="1" applyBorder="1" applyAlignment="1">
      <alignment horizontal="left" vertical="center" wrapText="1"/>
    </xf>
    <xf numFmtId="164" fontId="33" fillId="0" borderId="0" xfId="0" applyNumberFormat="1" applyFont="1" applyFill="1" applyAlignment="1" applyProtection="1">
      <alignment horizontal="center" textRotation="180" wrapText="1"/>
    </xf>
    <xf numFmtId="0" fontId="50" fillId="0" borderId="0" xfId="0" applyFont="1" applyAlignment="1">
      <alignment horizontal="right"/>
    </xf>
  </cellXfs>
  <cellStyles count="9">
    <cellStyle name="Ezres" xfId="1" builtinId="3"/>
    <cellStyle name="Hiperhivatkozás" xfId="2"/>
    <cellStyle name="Már látott hiperhivatkozás" xfId="3"/>
    <cellStyle name="Normál" xfId="0" builtinId="0"/>
    <cellStyle name="Normál 2 2" xfId="7"/>
    <cellStyle name="Normál_2001 évi terv" xfId="6"/>
    <cellStyle name="Normál_Költségvetés végleges táblái 2006 02 04 új versio" xfId="8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A25" sqref="A25"/>
    </sheetView>
  </sheetViews>
  <sheetFormatPr defaultColWidth="9.33203125" defaultRowHeight="12.75" x14ac:dyDescent="0.2"/>
  <cols>
    <col min="1" max="1" width="206.5" style="499" customWidth="1"/>
    <col min="2" max="16384" width="9.33203125" style="499"/>
  </cols>
  <sheetData>
    <row r="1" spans="1:1" s="498" customFormat="1" ht="15" x14ac:dyDescent="0.25">
      <c r="A1" s="498" t="s">
        <v>417</v>
      </c>
    </row>
    <row r="2" spans="1:1" s="498" customFormat="1" ht="15" x14ac:dyDescent="0.25">
      <c r="A2" s="498" t="s">
        <v>418</v>
      </c>
    </row>
    <row r="3" spans="1:1" s="498" customFormat="1" ht="15" x14ac:dyDescent="0.25">
      <c r="A3" s="498" t="s">
        <v>419</v>
      </c>
    </row>
    <row r="4" spans="1:1" s="498" customFormat="1" ht="15" x14ac:dyDescent="0.25">
      <c r="A4" s="498" t="s">
        <v>420</v>
      </c>
    </row>
    <row r="5" spans="1:1" s="498" customFormat="1" ht="15" x14ac:dyDescent="0.25">
      <c r="A5" s="498" t="s">
        <v>421</v>
      </c>
    </row>
    <row r="6" spans="1:1" s="498" customFormat="1" ht="15" x14ac:dyDescent="0.25">
      <c r="A6" s="498" t="s">
        <v>422</v>
      </c>
    </row>
    <row r="7" spans="1:1" s="498" customFormat="1" ht="15" x14ac:dyDescent="0.25">
      <c r="A7" s="498" t="s">
        <v>423</v>
      </c>
    </row>
    <row r="8" spans="1:1" s="498" customFormat="1" ht="15" x14ac:dyDescent="0.25">
      <c r="A8" s="498" t="s">
        <v>424</v>
      </c>
    </row>
    <row r="9" spans="1:1" s="498" customFormat="1" ht="15" x14ac:dyDescent="0.25">
      <c r="A9" s="498" t="s">
        <v>425</v>
      </c>
    </row>
    <row r="10" spans="1:1" s="498" customFormat="1" ht="15" x14ac:dyDescent="0.25">
      <c r="A10" s="498" t="s">
        <v>426</v>
      </c>
    </row>
    <row r="11" spans="1:1" s="498" customFormat="1" ht="15" x14ac:dyDescent="0.25">
      <c r="A11" s="498" t="s">
        <v>427</v>
      </c>
    </row>
    <row r="12" spans="1:1" s="498" customFormat="1" ht="15" x14ac:dyDescent="0.25">
      <c r="A12" s="498" t="s">
        <v>428</v>
      </c>
    </row>
    <row r="13" spans="1:1" s="498" customFormat="1" ht="15" x14ac:dyDescent="0.25">
      <c r="A13" s="498" t="s">
        <v>429</v>
      </c>
    </row>
    <row r="14" spans="1:1" s="498" customFormat="1" ht="15" x14ac:dyDescent="0.25">
      <c r="A14" s="498" t="s">
        <v>430</v>
      </c>
    </row>
    <row r="15" spans="1:1" s="498" customFormat="1" ht="15" x14ac:dyDescent="0.25">
      <c r="A15" s="498" t="s">
        <v>431</v>
      </c>
    </row>
    <row r="16" spans="1:1" s="498" customFormat="1" ht="15" x14ac:dyDescent="0.25">
      <c r="A16" s="498" t="s">
        <v>432</v>
      </c>
    </row>
    <row r="17" spans="1:1" s="498" customFormat="1" ht="15" x14ac:dyDescent="0.25">
      <c r="A17" s="498" t="s">
        <v>433</v>
      </c>
    </row>
    <row r="18" spans="1:1" s="498" customFormat="1" ht="15" x14ac:dyDescent="0.25">
      <c r="A18" s="498" t="s">
        <v>434</v>
      </c>
    </row>
    <row r="19" spans="1:1" s="498" customFormat="1" ht="15" x14ac:dyDescent="0.25">
      <c r="A19" s="498" t="s">
        <v>435</v>
      </c>
    </row>
    <row r="20" spans="1:1" s="498" customFormat="1" ht="15" x14ac:dyDescent="0.25">
      <c r="A20" s="498" t="s">
        <v>436</v>
      </c>
    </row>
    <row r="21" spans="1:1" s="498" customFormat="1" ht="15" x14ac:dyDescent="0.25">
      <c r="A21" s="498" t="s">
        <v>437</v>
      </c>
    </row>
    <row r="22" spans="1:1" s="498" customFormat="1" ht="15" x14ac:dyDescent="0.25">
      <c r="A22" s="498" t="s">
        <v>438</v>
      </c>
    </row>
    <row r="23" spans="1:1" s="498" customFormat="1" ht="15" x14ac:dyDescent="0.25">
      <c r="A23" s="498" t="s">
        <v>439</v>
      </c>
    </row>
    <row r="24" spans="1:1" s="498" customFormat="1" ht="15" x14ac:dyDescent="0.25">
      <c r="A24" s="498" t="s">
        <v>440</v>
      </c>
    </row>
    <row r="25" spans="1:1" s="498" customFormat="1" ht="15" x14ac:dyDescent="0.25">
      <c r="A25" s="498" t="s">
        <v>441</v>
      </c>
    </row>
    <row r="26" spans="1:1" s="498" customFormat="1" ht="15" x14ac:dyDescent="0.25">
      <c r="A26" s="498" t="s">
        <v>442</v>
      </c>
    </row>
    <row r="27" spans="1:1" s="498" customFormat="1" ht="15" x14ac:dyDescent="0.25">
      <c r="A27" s="498" t="s">
        <v>443</v>
      </c>
    </row>
    <row r="28" spans="1:1" s="498" customFormat="1" ht="15" x14ac:dyDescent="0.25">
      <c r="A28" s="498" t="s">
        <v>444</v>
      </c>
    </row>
    <row r="29" spans="1:1" s="498" customFormat="1" ht="15" x14ac:dyDescent="0.25">
      <c r="A29" s="498" t="s">
        <v>445</v>
      </c>
    </row>
    <row r="30" spans="1:1" s="498" customFormat="1" ht="15" x14ac:dyDescent="0.25">
      <c r="A30" s="498" t="s">
        <v>446</v>
      </c>
    </row>
    <row r="31" spans="1:1" s="498" customFormat="1" ht="15" x14ac:dyDescent="0.25">
      <c r="A31" s="498" t="s">
        <v>447</v>
      </c>
    </row>
    <row r="32" spans="1:1" s="498" customFormat="1" ht="15" x14ac:dyDescent="0.25">
      <c r="A32" s="498" t="s">
        <v>448</v>
      </c>
    </row>
    <row r="33" spans="1:1" s="498" customFormat="1" ht="15" x14ac:dyDescent="0.25">
      <c r="A33" s="498" t="s">
        <v>449</v>
      </c>
    </row>
    <row r="34" spans="1:1" s="498" customFormat="1" ht="15" x14ac:dyDescent="0.25">
      <c r="A34" s="498" t="s">
        <v>450</v>
      </c>
    </row>
    <row r="35" spans="1:1" s="498" customFormat="1" ht="15" x14ac:dyDescent="0.25">
      <c r="A35" s="498" t="s">
        <v>451</v>
      </c>
    </row>
  </sheetData>
  <phoneticPr fontId="30" type="noConversion"/>
  <pageMargins left="0.7" right="0.7" top="0.75" bottom="0.75" header="0.3" footer="0.3"/>
  <pageSetup paperSize="9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C25" sqref="C25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36" t="s">
        <v>96</v>
      </c>
      <c r="E1" s="139" t="s">
        <v>103</v>
      </c>
    </row>
    <row r="3" spans="1:5" x14ac:dyDescent="0.2">
      <c r="A3" s="144"/>
      <c r="B3" s="145"/>
      <c r="C3" s="144"/>
      <c r="D3" s="147"/>
      <c r="E3" s="145"/>
    </row>
    <row r="4" spans="1:5" ht="15.75" x14ac:dyDescent="0.25">
      <c r="A4" s="100" t="s">
        <v>398</v>
      </c>
      <c r="B4" s="146"/>
      <c r="C4" s="155"/>
      <c r="D4" s="147"/>
      <c r="E4" s="145"/>
    </row>
    <row r="5" spans="1:5" x14ac:dyDescent="0.2">
      <c r="A5" s="144"/>
      <c r="B5" s="145"/>
      <c r="C5" s="144"/>
      <c r="D5" s="147"/>
      <c r="E5" s="145"/>
    </row>
    <row r="6" spans="1:5" x14ac:dyDescent="0.2">
      <c r="A6" s="144" t="s">
        <v>194</v>
      </c>
      <c r="B6" s="145" t="e">
        <f>+'1.1.sz.mell.'!#REF!</f>
        <v>#REF!</v>
      </c>
      <c r="C6" s="144" t="s">
        <v>405</v>
      </c>
      <c r="D6" s="147" t="e">
        <f>+'2.1.sz.mell  '!#REF!+'2.2.sz.mell  '!#REF!</f>
        <v>#REF!</v>
      </c>
      <c r="E6" s="145" t="e">
        <f t="shared" ref="E6:E15" si="0">+B6-D6</f>
        <v>#REF!</v>
      </c>
    </row>
    <row r="7" spans="1:5" x14ac:dyDescent="0.2">
      <c r="A7" s="144" t="s">
        <v>97</v>
      </c>
      <c r="B7" s="145" t="e">
        <f>+'1.1.sz.mell.'!#REF!</f>
        <v>#REF!</v>
      </c>
      <c r="C7" s="144" t="s">
        <v>406</v>
      </c>
      <c r="D7" s="147" t="e">
        <f>+'2.1.sz.mell  '!#REF!+'2.2.sz.mell  '!#REF!</f>
        <v>#REF!</v>
      </c>
      <c r="E7" s="145" t="e">
        <f t="shared" si="0"/>
        <v>#REF!</v>
      </c>
    </row>
    <row r="8" spans="1:5" x14ac:dyDescent="0.2">
      <c r="A8" s="144" t="s">
        <v>396</v>
      </c>
      <c r="B8" s="145" t="e">
        <f>+'1.1.sz.mell.'!#REF!</f>
        <v>#REF!</v>
      </c>
      <c r="C8" s="144" t="s">
        <v>407</v>
      </c>
      <c r="D8" s="147" t="e">
        <f>+'2.1.sz.mell  '!#REF!+'2.2.sz.mell  '!#REF!</f>
        <v>#REF!</v>
      </c>
      <c r="E8" s="145" t="e">
        <f t="shared" si="0"/>
        <v>#REF!</v>
      </c>
    </row>
    <row r="9" spans="1:5" x14ac:dyDescent="0.2">
      <c r="A9" s="144"/>
      <c r="B9" s="145"/>
      <c r="C9" s="144"/>
      <c r="D9" s="147"/>
      <c r="E9" s="145"/>
    </row>
    <row r="10" spans="1:5" x14ac:dyDescent="0.2">
      <c r="A10" s="144"/>
      <c r="B10" s="145"/>
      <c r="C10" s="144"/>
      <c r="D10" s="147"/>
      <c r="E10" s="145"/>
    </row>
    <row r="11" spans="1:5" ht="15.75" x14ac:dyDescent="0.25">
      <c r="A11" s="100" t="s">
        <v>399</v>
      </c>
      <c r="B11" s="146"/>
      <c r="C11" s="155"/>
      <c r="D11" s="147"/>
      <c r="E11" s="145"/>
    </row>
    <row r="12" spans="1:5" x14ac:dyDescent="0.2">
      <c r="A12" s="144"/>
      <c r="B12" s="145"/>
      <c r="C12" s="144"/>
      <c r="D12" s="147"/>
      <c r="E12" s="145"/>
    </row>
    <row r="13" spans="1:5" x14ac:dyDescent="0.2">
      <c r="A13" s="144" t="s">
        <v>121</v>
      </c>
      <c r="B13" s="145" t="e">
        <f>+'1.1.sz.mell.'!#REF!</f>
        <v>#REF!</v>
      </c>
      <c r="C13" s="144" t="s">
        <v>408</v>
      </c>
      <c r="D13" s="147" t="e">
        <f>+'2.1.sz.mell  '!#REF!+'2.2.sz.mell  '!#REF!</f>
        <v>#REF!</v>
      </c>
      <c r="E13" s="145" t="e">
        <f t="shared" si="0"/>
        <v>#REF!</v>
      </c>
    </row>
    <row r="14" spans="1:5" x14ac:dyDescent="0.2">
      <c r="A14" s="144" t="s">
        <v>98</v>
      </c>
      <c r="B14" s="145" t="e">
        <f>+'1.1.sz.mell.'!#REF!</f>
        <v>#REF!</v>
      </c>
      <c r="C14" s="144" t="s">
        <v>409</v>
      </c>
      <c r="D14" s="147" t="e">
        <f>+'2.1.sz.mell  '!#REF!+'2.2.sz.mell  '!#REF!</f>
        <v>#REF!</v>
      </c>
      <c r="E14" s="145" t="e">
        <f t="shared" si="0"/>
        <v>#REF!</v>
      </c>
    </row>
    <row r="15" spans="1:5" x14ac:dyDescent="0.2">
      <c r="A15" s="144" t="s">
        <v>397</v>
      </c>
      <c r="B15" s="145" t="e">
        <f>+'1.1.sz.mell.'!#REF!</f>
        <v>#REF!</v>
      </c>
      <c r="C15" s="144" t="s">
        <v>410</v>
      </c>
      <c r="D15" s="147" t="e">
        <f>+'2.1.sz.mell  '!#REF!+'2.2.sz.mell  '!#REF!</f>
        <v>#REF!</v>
      </c>
      <c r="E15" s="145" t="e">
        <f t="shared" si="0"/>
        <v>#REF!</v>
      </c>
    </row>
    <row r="16" spans="1:5" x14ac:dyDescent="0.2">
      <c r="A16" s="137"/>
      <c r="B16" s="137"/>
      <c r="C16" s="144"/>
      <c r="D16" s="147"/>
      <c r="E16" s="138"/>
    </row>
    <row r="17" spans="1:5" x14ac:dyDescent="0.2">
      <c r="A17" s="137"/>
      <c r="B17" s="137"/>
      <c r="C17" s="137"/>
      <c r="D17" s="137"/>
      <c r="E17" s="137"/>
    </row>
    <row r="18" spans="1:5" x14ac:dyDescent="0.2">
      <c r="A18" s="137"/>
      <c r="B18" s="137"/>
      <c r="C18" s="137"/>
      <c r="D18" s="137"/>
      <c r="E18" s="137"/>
    </row>
    <row r="19" spans="1:5" x14ac:dyDescent="0.2">
      <c r="A19" s="137"/>
      <c r="B19" s="137"/>
      <c r="C19" s="137"/>
      <c r="D19" s="137"/>
      <c r="E19" s="137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view="pageLayout" topLeftCell="D1" zoomScaleNormal="120" workbookViewId="0">
      <selection activeCell="P32" sqref="P32"/>
    </sheetView>
  </sheetViews>
  <sheetFormatPr defaultColWidth="9.33203125" defaultRowHeight="15" x14ac:dyDescent="0.25"/>
  <cols>
    <col min="1" max="1" width="5.6640625" style="158" customWidth="1"/>
    <col min="2" max="2" width="43.1640625" style="158" bestFit="1" customWidth="1"/>
    <col min="3" max="6" width="14" style="158" customWidth="1"/>
    <col min="7" max="16384" width="9.33203125" style="158"/>
  </cols>
  <sheetData>
    <row r="1" spans="1:7" ht="33" customHeight="1" x14ac:dyDescent="0.25">
      <c r="A1" s="1195" t="s">
        <v>823</v>
      </c>
      <c r="B1" s="1195"/>
      <c r="C1" s="1195"/>
      <c r="D1" s="1195"/>
      <c r="E1" s="1195"/>
      <c r="F1" s="1195"/>
    </row>
    <row r="2" spans="1:7" ht="15.95" customHeight="1" thickBot="1" x14ac:dyDescent="0.3">
      <c r="A2" s="159"/>
      <c r="B2" s="159"/>
      <c r="C2" s="1196"/>
      <c r="D2" s="1196"/>
      <c r="E2" s="1203" t="s">
        <v>934</v>
      </c>
      <c r="F2" s="1203"/>
      <c r="G2" s="165"/>
    </row>
    <row r="3" spans="1:7" ht="63" customHeight="1" x14ac:dyDescent="0.25">
      <c r="A3" s="1199" t="s">
        <v>893</v>
      </c>
      <c r="B3" s="1201" t="s">
        <v>198</v>
      </c>
      <c r="C3" s="1201" t="s">
        <v>400</v>
      </c>
      <c r="D3" s="1201"/>
      <c r="E3" s="1201"/>
      <c r="F3" s="1197" t="s">
        <v>372</v>
      </c>
    </row>
    <row r="4" spans="1:7" ht="15.75" thickBot="1" x14ac:dyDescent="0.3">
      <c r="A4" s="1200"/>
      <c r="B4" s="1202"/>
      <c r="C4" s="875" t="s">
        <v>370</v>
      </c>
      <c r="D4" s="875" t="s">
        <v>371</v>
      </c>
      <c r="E4" s="875" t="s">
        <v>1038</v>
      </c>
      <c r="F4" s="1198"/>
    </row>
    <row r="5" spans="1:7" ht="15.75" thickBot="1" x14ac:dyDescent="0.3">
      <c r="A5" s="162">
        <v>1</v>
      </c>
      <c r="B5" s="163">
        <v>2</v>
      </c>
      <c r="C5" s="163">
        <v>3</v>
      </c>
      <c r="D5" s="163">
        <v>4</v>
      </c>
      <c r="E5" s="163">
        <v>5</v>
      </c>
      <c r="F5" s="164">
        <v>6</v>
      </c>
    </row>
    <row r="6" spans="1:7" x14ac:dyDescent="0.25">
      <c r="A6" s="161" t="s">
        <v>895</v>
      </c>
      <c r="B6" s="190"/>
      <c r="C6" s="191"/>
      <c r="D6" s="191"/>
      <c r="E6" s="191"/>
      <c r="F6" s="168">
        <f>SUM(C6:E6)</f>
        <v>0</v>
      </c>
    </row>
    <row r="7" spans="1:7" x14ac:dyDescent="0.25">
      <c r="A7" s="160" t="s">
        <v>896</v>
      </c>
      <c r="B7" s="192"/>
      <c r="C7" s="193"/>
      <c r="D7" s="193"/>
      <c r="E7" s="193"/>
      <c r="F7" s="169">
        <f>SUM(C7:E7)</f>
        <v>0</v>
      </c>
    </row>
    <row r="8" spans="1:7" x14ac:dyDescent="0.25">
      <c r="A8" s="160" t="s">
        <v>897</v>
      </c>
      <c r="B8" s="192"/>
      <c r="C8" s="193"/>
      <c r="D8" s="193"/>
      <c r="E8" s="193"/>
      <c r="F8" s="169">
        <f>SUM(C8:E8)</f>
        <v>0</v>
      </c>
    </row>
    <row r="9" spans="1:7" x14ac:dyDescent="0.25">
      <c r="A9" s="160" t="s">
        <v>898</v>
      </c>
      <c r="B9" s="192"/>
      <c r="C9" s="193"/>
      <c r="D9" s="193"/>
      <c r="E9" s="193"/>
      <c r="F9" s="169">
        <f>SUM(C9:E9)</f>
        <v>0</v>
      </c>
    </row>
    <row r="10" spans="1:7" ht="15.75" thickBot="1" x14ac:dyDescent="0.3">
      <c r="A10" s="166" t="s">
        <v>899</v>
      </c>
      <c r="B10" s="194"/>
      <c r="C10" s="195"/>
      <c r="D10" s="195"/>
      <c r="E10" s="195"/>
      <c r="F10" s="169">
        <f>SUM(C10:E10)</f>
        <v>0</v>
      </c>
    </row>
    <row r="11" spans="1:7" ht="15.75" thickBot="1" x14ac:dyDescent="0.3">
      <c r="A11" s="162" t="s">
        <v>900</v>
      </c>
      <c r="B11" s="167" t="s">
        <v>200</v>
      </c>
      <c r="C11" s="170">
        <f>SUM(C6:C10)</f>
        <v>0</v>
      </c>
      <c r="D11" s="170">
        <f>SUM(D6:D10)</f>
        <v>0</v>
      </c>
      <c r="E11" s="170">
        <f>SUM(E6:E10)</f>
        <v>0</v>
      </c>
      <c r="F11" s="171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1" orientation="portrait" r:id="rId1"/>
  <headerFooter alignWithMargins="0">
    <oddHeader>&amp;R&amp;"Times New Roman CE,Félkövér dőlt"&amp;11 &amp;"Times New Roman CE,Félkövér"3. melléklet a 8/2016. (IX.30.)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F12"/>
  <sheetViews>
    <sheetView view="pageLayout" zoomScaleNormal="120" zoomScaleSheetLayoutView="100" workbookViewId="0">
      <selection activeCell="E13" sqref="E13"/>
    </sheetView>
  </sheetViews>
  <sheetFormatPr defaultColWidth="9.33203125" defaultRowHeight="15" x14ac:dyDescent="0.25"/>
  <cols>
    <col min="1" max="1" width="5.6640625" style="158" customWidth="1"/>
    <col min="2" max="2" width="68.6640625" style="158" customWidth="1"/>
    <col min="3" max="3" width="11.5" style="158" hidden="1" customWidth="1"/>
    <col min="4" max="4" width="11.1640625" style="158" bestFit="1" customWidth="1"/>
    <col min="5" max="5" width="11.1640625" style="158" customWidth="1"/>
    <col min="6" max="6" width="14" style="158" bestFit="1" customWidth="1"/>
    <col min="7" max="16384" width="9.33203125" style="158"/>
  </cols>
  <sheetData>
    <row r="1" spans="1:6" ht="33" customHeight="1" x14ac:dyDescent="0.25">
      <c r="A1" s="1195" t="s">
        <v>574</v>
      </c>
      <c r="B1" s="1195"/>
      <c r="C1" s="1195"/>
      <c r="D1" s="1195"/>
      <c r="E1" s="1195"/>
      <c r="F1" s="1195"/>
    </row>
    <row r="2" spans="1:6" ht="15.95" customHeight="1" thickBot="1" x14ac:dyDescent="0.3">
      <c r="A2" s="159"/>
      <c r="B2" s="159"/>
      <c r="C2" s="172"/>
      <c r="D2" s="172"/>
      <c r="E2" s="172"/>
      <c r="F2" s="172" t="s">
        <v>934</v>
      </c>
    </row>
    <row r="3" spans="1:6" ht="26.25" customHeight="1" thickBot="1" x14ac:dyDescent="0.3">
      <c r="A3" s="196" t="s">
        <v>893</v>
      </c>
      <c r="B3" s="534" t="s">
        <v>195</v>
      </c>
      <c r="C3" s="818" t="s">
        <v>953</v>
      </c>
      <c r="D3" s="812" t="s">
        <v>976</v>
      </c>
      <c r="E3" s="812" t="s">
        <v>1037</v>
      </c>
      <c r="F3" s="813" t="s">
        <v>1087</v>
      </c>
    </row>
    <row r="4" spans="1:6" ht="15.75" thickBot="1" x14ac:dyDescent="0.3">
      <c r="A4" s="197">
        <v>1</v>
      </c>
      <c r="B4" s="535">
        <v>2</v>
      </c>
      <c r="C4" s="197">
        <v>3</v>
      </c>
      <c r="D4" s="198">
        <v>4</v>
      </c>
      <c r="E4" s="198">
        <v>4</v>
      </c>
      <c r="F4" s="199">
        <v>5</v>
      </c>
    </row>
    <row r="5" spans="1:6" x14ac:dyDescent="0.25">
      <c r="A5" s="200" t="s">
        <v>895</v>
      </c>
      <c r="B5" s="814" t="s">
        <v>939</v>
      </c>
      <c r="C5" s="819">
        <v>87700</v>
      </c>
      <c r="D5" s="820">
        <f>'8. sz. mell'!D10</f>
        <v>94500</v>
      </c>
      <c r="E5" s="820">
        <v>87700</v>
      </c>
      <c r="F5" s="821">
        <v>87700</v>
      </c>
    </row>
    <row r="6" spans="1:6" ht="24.75" x14ac:dyDescent="0.25">
      <c r="A6" s="201" t="s">
        <v>896</v>
      </c>
      <c r="B6" s="815" t="s">
        <v>373</v>
      </c>
      <c r="C6" s="822">
        <v>414</v>
      </c>
      <c r="D6" s="823">
        <f>'8. sz. mell'!D17</f>
        <v>15474</v>
      </c>
      <c r="E6" s="823">
        <v>15539</v>
      </c>
      <c r="F6" s="824">
        <v>15539</v>
      </c>
    </row>
    <row r="7" spans="1:6" x14ac:dyDescent="0.25">
      <c r="A7" s="201" t="s">
        <v>897</v>
      </c>
      <c r="B7" s="816" t="s">
        <v>201</v>
      </c>
      <c r="C7" s="822">
        <v>2816</v>
      </c>
      <c r="D7" s="825"/>
      <c r="E7" s="825"/>
      <c r="F7" s="824"/>
    </row>
    <row r="8" spans="1:6" ht="24.75" x14ac:dyDescent="0.25">
      <c r="A8" s="201" t="s">
        <v>898</v>
      </c>
      <c r="B8" s="816" t="s">
        <v>375</v>
      </c>
      <c r="C8" s="822">
        <v>0</v>
      </c>
      <c r="D8" s="825"/>
      <c r="E8" s="825"/>
      <c r="F8" s="824"/>
    </row>
    <row r="9" spans="1:6" x14ac:dyDescent="0.25">
      <c r="A9" s="202" t="s">
        <v>899</v>
      </c>
      <c r="B9" s="816" t="s">
        <v>374</v>
      </c>
      <c r="C9" s="822">
        <v>0</v>
      </c>
      <c r="D9" s="825">
        <f>'8. sz. mell'!D12</f>
        <v>2100</v>
      </c>
      <c r="E9" s="825"/>
      <c r="F9" s="824"/>
    </row>
    <row r="10" spans="1:6" ht="15.75" thickBot="1" x14ac:dyDescent="0.3">
      <c r="A10" s="201" t="s">
        <v>900</v>
      </c>
      <c r="B10" s="817" t="s">
        <v>196</v>
      </c>
      <c r="C10" s="826">
        <v>0</v>
      </c>
      <c r="D10" s="827"/>
      <c r="E10" s="827"/>
      <c r="F10" s="828"/>
    </row>
    <row r="11" spans="1:6" ht="15.75" thickBot="1" x14ac:dyDescent="0.3">
      <c r="A11" s="1204" t="s">
        <v>202</v>
      </c>
      <c r="B11" s="1205"/>
      <c r="C11" s="829">
        <v>90930</v>
      </c>
      <c r="D11" s="830">
        <f>SUM(D5:D10)</f>
        <v>112074</v>
      </c>
      <c r="E11" s="830">
        <f>SUM(E5:E10)</f>
        <v>103239</v>
      </c>
      <c r="F11" s="831">
        <f>SUM(F5:F10)</f>
        <v>103239</v>
      </c>
    </row>
    <row r="12" spans="1:6" ht="23.25" customHeight="1" x14ac:dyDescent="0.25">
      <c r="A12" s="1206" t="s">
        <v>239</v>
      </c>
      <c r="B12" s="1206"/>
      <c r="C12" s="1206"/>
    </row>
  </sheetData>
  <mergeCells count="3">
    <mergeCell ref="A11:B11"/>
    <mergeCell ref="A12:C12"/>
    <mergeCell ref="A1:F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5" orientation="portrait" r:id="rId1"/>
  <headerFooter alignWithMargins="0">
    <oddHeader>&amp;R&amp;"Times New Roman CE,Félkövér"&amp;11 4. melléklet a 8/2016. (IX.30.)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30"/>
  <sheetViews>
    <sheetView view="pageLayout" zoomScaleNormal="100" zoomScaleSheetLayoutView="100" workbookViewId="0">
      <selection activeCell="B24" sqref="B24"/>
    </sheetView>
  </sheetViews>
  <sheetFormatPr defaultColWidth="9.33203125" defaultRowHeight="12.75" x14ac:dyDescent="0.2"/>
  <cols>
    <col min="1" max="1" width="50" style="927" bestFit="1" customWidth="1"/>
    <col min="2" max="2" width="32.5" style="926" customWidth="1"/>
    <col min="3" max="3" width="4" style="45" customWidth="1"/>
    <col min="4" max="4" width="17.1640625" style="952" customWidth="1"/>
    <col min="5" max="5" width="17.1640625" style="720" hidden="1" customWidth="1"/>
    <col min="6" max="6" width="15.33203125" style="720" customWidth="1"/>
    <col min="7" max="7" width="17.1640625" style="45" hidden="1" customWidth="1"/>
    <col min="8" max="9" width="12.83203125" style="45" customWidth="1"/>
    <col min="10" max="10" width="13.83203125" style="45" customWidth="1"/>
    <col min="11" max="16384" width="9.33203125" style="45"/>
  </cols>
  <sheetData>
    <row r="1" spans="1:8" ht="24.75" customHeight="1" x14ac:dyDescent="0.2">
      <c r="A1" s="1207" t="s">
        <v>1034</v>
      </c>
      <c r="B1" s="1207"/>
      <c r="C1" s="1207"/>
      <c r="D1" s="1207"/>
      <c r="E1" s="1207"/>
      <c r="F1" s="1207"/>
      <c r="G1" s="1207"/>
    </row>
    <row r="2" spans="1:8" ht="23.25" customHeight="1" thickBot="1" x14ac:dyDescent="0.3">
      <c r="B2" s="924"/>
      <c r="C2" s="57"/>
      <c r="D2" s="947"/>
      <c r="E2" s="673"/>
      <c r="F2" s="929" t="s">
        <v>1179</v>
      </c>
      <c r="G2" s="53" t="s">
        <v>11</v>
      </c>
    </row>
    <row r="3" spans="1:8" s="48" customFormat="1" ht="48.75" customHeight="1" thickBot="1" x14ac:dyDescent="0.25">
      <c r="A3" s="1208" t="s">
        <v>14</v>
      </c>
      <c r="B3" s="1209"/>
      <c r="C3" s="205" t="s">
        <v>392</v>
      </c>
      <c r="D3" s="930" t="s">
        <v>1029</v>
      </c>
      <c r="E3" s="667" t="s">
        <v>954</v>
      </c>
      <c r="F3" s="667" t="s">
        <v>1161</v>
      </c>
      <c r="G3" s="54" t="s">
        <v>955</v>
      </c>
      <c r="H3" s="667" t="s">
        <v>1151</v>
      </c>
    </row>
    <row r="4" spans="1:8" s="57" customFormat="1" ht="15" customHeight="1" thickBot="1" x14ac:dyDescent="0.25">
      <c r="A4" s="1210">
        <v>1</v>
      </c>
      <c r="B4" s="1209"/>
      <c r="C4" s="55">
        <v>2</v>
      </c>
      <c r="D4" s="931" t="s">
        <v>1030</v>
      </c>
      <c r="E4" s="932">
        <v>4</v>
      </c>
      <c r="F4" s="932">
        <v>3</v>
      </c>
      <c r="G4" s="56">
        <v>6</v>
      </c>
      <c r="H4" s="932">
        <v>4</v>
      </c>
    </row>
    <row r="5" spans="1:8" ht="15.95" customHeight="1" x14ac:dyDescent="0.2">
      <c r="A5" s="1109" t="s">
        <v>1110</v>
      </c>
      <c r="B5" s="1110" t="s">
        <v>1111</v>
      </c>
      <c r="C5" s="1111"/>
      <c r="D5" s="1112" t="s">
        <v>1127</v>
      </c>
      <c r="E5" s="1113">
        <v>0</v>
      </c>
      <c r="F5" s="1113">
        <v>3000000</v>
      </c>
      <c r="G5" s="1114">
        <f t="shared" ref="G5:G11" si="0">C5-E5-F5</f>
        <v>-3000000</v>
      </c>
      <c r="H5" s="1115">
        <v>3000000</v>
      </c>
    </row>
    <row r="6" spans="1:8" ht="15.95" customHeight="1" x14ac:dyDescent="0.2">
      <c r="A6" s="1089" t="s">
        <v>1007</v>
      </c>
      <c r="B6" s="868" t="s">
        <v>1008</v>
      </c>
      <c r="C6" s="1092"/>
      <c r="D6" s="948" t="s">
        <v>1127</v>
      </c>
      <c r="E6" s="933"/>
      <c r="F6" s="933">
        <v>3000000</v>
      </c>
      <c r="G6" s="1090">
        <f t="shared" si="0"/>
        <v>-3000000</v>
      </c>
      <c r="H6" s="1091">
        <v>3000000</v>
      </c>
    </row>
    <row r="7" spans="1:8" ht="15.95" customHeight="1" x14ac:dyDescent="0.2">
      <c r="A7" s="1093" t="s">
        <v>1020</v>
      </c>
      <c r="B7" s="868" t="s">
        <v>1114</v>
      </c>
      <c r="C7" s="1092"/>
      <c r="D7" s="948" t="s">
        <v>1127</v>
      </c>
      <c r="E7" s="933"/>
      <c r="F7" s="933">
        <v>3000000</v>
      </c>
      <c r="G7" s="1090">
        <f t="shared" si="0"/>
        <v>-3000000</v>
      </c>
      <c r="H7" s="1091">
        <v>3000000</v>
      </c>
    </row>
    <row r="8" spans="1:8" ht="15.95" customHeight="1" x14ac:dyDescent="0.2">
      <c r="A8" s="1148" t="s">
        <v>1020</v>
      </c>
      <c r="B8" s="1156" t="s">
        <v>1186</v>
      </c>
      <c r="C8" s="1143"/>
      <c r="D8" s="1144" t="s">
        <v>1127</v>
      </c>
      <c r="E8" s="1145"/>
      <c r="F8" s="1145">
        <v>3000000</v>
      </c>
      <c r="G8" s="1146">
        <f t="shared" si="0"/>
        <v>-3000000</v>
      </c>
      <c r="H8" s="1147">
        <v>3000000</v>
      </c>
    </row>
    <row r="9" spans="1:8" ht="15.95" customHeight="1" x14ac:dyDescent="0.2">
      <c r="A9" s="1093" t="s">
        <v>1000</v>
      </c>
      <c r="B9" s="868" t="s">
        <v>1097</v>
      </c>
      <c r="C9" s="1092"/>
      <c r="D9" s="948" t="s">
        <v>1127</v>
      </c>
      <c r="E9" s="933"/>
      <c r="F9" s="933">
        <v>220000</v>
      </c>
      <c r="G9" s="1090">
        <f t="shared" si="0"/>
        <v>-220000</v>
      </c>
      <c r="H9" s="1091">
        <v>220000</v>
      </c>
    </row>
    <row r="10" spans="1:8" ht="15.95" customHeight="1" x14ac:dyDescent="0.2">
      <c r="A10" s="1093" t="s">
        <v>1020</v>
      </c>
      <c r="B10" s="868" t="s">
        <v>1130</v>
      </c>
      <c r="C10" s="1092"/>
      <c r="D10" s="948" t="s">
        <v>1127</v>
      </c>
      <c r="E10" s="933"/>
      <c r="F10" s="933">
        <v>500000</v>
      </c>
      <c r="G10" s="1090">
        <f t="shared" si="0"/>
        <v>-500000</v>
      </c>
      <c r="H10" s="1091">
        <v>500000</v>
      </c>
    </row>
    <row r="11" spans="1:8" ht="15.95" customHeight="1" x14ac:dyDescent="0.2">
      <c r="A11" s="1148" t="s">
        <v>1128</v>
      </c>
      <c r="B11" s="1156" t="s">
        <v>1129</v>
      </c>
      <c r="C11" s="1143"/>
      <c r="D11" s="1144" t="s">
        <v>1127</v>
      </c>
      <c r="E11" s="1145"/>
      <c r="F11" s="1145">
        <v>300000</v>
      </c>
      <c r="G11" s="1146">
        <f t="shared" si="0"/>
        <v>-300000</v>
      </c>
      <c r="H11" s="1147">
        <v>0</v>
      </c>
    </row>
    <row r="12" spans="1:8" ht="15.95" customHeight="1" x14ac:dyDescent="0.2">
      <c r="A12" s="1093" t="s">
        <v>1166</v>
      </c>
      <c r="B12" s="868" t="s">
        <v>1167</v>
      </c>
      <c r="C12" s="1092"/>
      <c r="D12" s="948" t="s">
        <v>1127</v>
      </c>
      <c r="E12" s="933"/>
      <c r="F12" s="933"/>
      <c r="G12" s="1090"/>
      <c r="H12" s="1091">
        <v>4000000</v>
      </c>
    </row>
    <row r="13" spans="1:8" ht="15.95" customHeight="1" x14ac:dyDescent="0.2">
      <c r="A13" s="1093" t="s">
        <v>993</v>
      </c>
      <c r="B13" s="868" t="s">
        <v>1163</v>
      </c>
      <c r="C13" s="1092"/>
      <c r="D13" s="948" t="s">
        <v>1127</v>
      </c>
      <c r="E13" s="933"/>
      <c r="F13" s="933"/>
      <c r="G13" s="1090"/>
      <c r="H13" s="1091">
        <v>250000</v>
      </c>
    </row>
    <row r="14" spans="1:8" ht="15.95" customHeight="1" x14ac:dyDescent="0.2">
      <c r="A14" s="1093" t="s">
        <v>1164</v>
      </c>
      <c r="B14" s="868" t="s">
        <v>1111</v>
      </c>
      <c r="C14" s="1092"/>
      <c r="D14" s="948" t="s">
        <v>1127</v>
      </c>
      <c r="E14" s="933"/>
      <c r="F14" s="933"/>
      <c r="G14" s="1090"/>
      <c r="H14" s="1091">
        <v>2500000</v>
      </c>
    </row>
    <row r="15" spans="1:8" ht="15.95" customHeight="1" x14ac:dyDescent="0.2">
      <c r="A15" s="1093" t="s">
        <v>1007</v>
      </c>
      <c r="B15" s="868" t="s">
        <v>1165</v>
      </c>
      <c r="C15" s="1092"/>
      <c r="D15" s="948" t="s">
        <v>1127</v>
      </c>
      <c r="E15" s="933"/>
      <c r="F15" s="933"/>
      <c r="G15" s="1090"/>
      <c r="H15" s="1091">
        <v>1000000</v>
      </c>
    </row>
    <row r="16" spans="1:8" ht="15.95" customHeight="1" x14ac:dyDescent="0.2">
      <c r="A16" s="1093" t="s">
        <v>1162</v>
      </c>
      <c r="B16" s="868" t="s">
        <v>1111</v>
      </c>
      <c r="C16" s="1092"/>
      <c r="D16" s="948" t="s">
        <v>1127</v>
      </c>
      <c r="E16" s="933"/>
      <c r="F16" s="933"/>
      <c r="G16" s="1090"/>
      <c r="H16" s="1091">
        <v>2500000</v>
      </c>
    </row>
    <row r="17" spans="1:8" ht="15.95" customHeight="1" x14ac:dyDescent="0.2">
      <c r="A17" s="1093" t="s">
        <v>1168</v>
      </c>
      <c r="B17" s="868" t="s">
        <v>1111</v>
      </c>
      <c r="C17" s="1092"/>
      <c r="D17" s="948" t="s">
        <v>1127</v>
      </c>
      <c r="E17" s="933"/>
      <c r="F17" s="933"/>
      <c r="G17" s="1090"/>
      <c r="H17" s="1091">
        <v>1400000</v>
      </c>
    </row>
    <row r="18" spans="1:8" ht="15.95" customHeight="1" x14ac:dyDescent="0.2">
      <c r="A18" s="1093" t="s">
        <v>1169</v>
      </c>
      <c r="B18" s="868" t="s">
        <v>1170</v>
      </c>
      <c r="C18" s="1092"/>
      <c r="D18" s="948" t="s">
        <v>1127</v>
      </c>
      <c r="E18" s="933"/>
      <c r="F18" s="933"/>
      <c r="G18" s="1090"/>
      <c r="H18" s="1091">
        <v>300000</v>
      </c>
    </row>
    <row r="19" spans="1:8" ht="15.95" customHeight="1" x14ac:dyDescent="0.2">
      <c r="A19" s="1148" t="s">
        <v>1171</v>
      </c>
      <c r="B19" s="1156" t="s">
        <v>1172</v>
      </c>
      <c r="C19" s="1143"/>
      <c r="D19" s="1144" t="s">
        <v>1127</v>
      </c>
      <c r="E19" s="1145"/>
      <c r="F19" s="1145"/>
      <c r="G19" s="1146"/>
      <c r="H19" s="1147">
        <v>0</v>
      </c>
    </row>
    <row r="20" spans="1:8" ht="15.95" customHeight="1" x14ac:dyDescent="0.2">
      <c r="A20" s="1093" t="s">
        <v>1020</v>
      </c>
      <c r="B20" s="868" t="s">
        <v>1173</v>
      </c>
      <c r="C20" s="1092"/>
      <c r="D20" s="948" t="s">
        <v>1127</v>
      </c>
      <c r="E20" s="933"/>
      <c r="F20" s="933"/>
      <c r="G20" s="1090"/>
      <c r="H20" s="1091">
        <v>1205000</v>
      </c>
    </row>
    <row r="21" spans="1:8" ht="15.95" customHeight="1" x14ac:dyDescent="0.2">
      <c r="A21" s="1093" t="s">
        <v>1020</v>
      </c>
      <c r="B21" s="868" t="s">
        <v>1174</v>
      </c>
      <c r="C21" s="1092"/>
      <c r="D21" s="948" t="s">
        <v>1127</v>
      </c>
      <c r="E21" s="933"/>
      <c r="F21" s="933"/>
      <c r="G21" s="1090"/>
      <c r="H21" s="1091">
        <v>800000</v>
      </c>
    </row>
    <row r="22" spans="1:8" ht="15.95" customHeight="1" x14ac:dyDescent="0.2">
      <c r="A22" s="1093" t="s">
        <v>1020</v>
      </c>
      <c r="B22" s="868" t="s">
        <v>1175</v>
      </c>
      <c r="C22" s="1092"/>
      <c r="D22" s="948" t="s">
        <v>1127</v>
      </c>
      <c r="E22" s="933"/>
      <c r="F22" s="933"/>
      <c r="G22" s="1090"/>
      <c r="H22" s="1091">
        <v>50000</v>
      </c>
    </row>
    <row r="23" spans="1:8" ht="15.95" customHeight="1" x14ac:dyDescent="0.2">
      <c r="A23" s="1093" t="s">
        <v>1020</v>
      </c>
      <c r="B23" s="868" t="s">
        <v>1176</v>
      </c>
      <c r="C23" s="1092"/>
      <c r="D23" s="948" t="s">
        <v>1127</v>
      </c>
      <c r="E23" s="933"/>
      <c r="F23" s="933"/>
      <c r="G23" s="1090"/>
      <c r="H23" s="1091">
        <v>1500000</v>
      </c>
    </row>
    <row r="24" spans="1:8" ht="15.95" customHeight="1" x14ac:dyDescent="0.2">
      <c r="A24" s="1093" t="s">
        <v>1007</v>
      </c>
      <c r="B24" s="868" t="s">
        <v>1177</v>
      </c>
      <c r="C24" s="1092"/>
      <c r="D24" s="948" t="s">
        <v>1127</v>
      </c>
      <c r="E24" s="933"/>
      <c r="F24" s="933"/>
      <c r="G24" s="1090"/>
      <c r="H24" s="1091">
        <v>250000</v>
      </c>
    </row>
    <row r="25" spans="1:8" ht="15.95" customHeight="1" x14ac:dyDescent="0.2">
      <c r="A25" s="1100" t="s">
        <v>1020</v>
      </c>
      <c r="B25" s="992" t="s">
        <v>1178</v>
      </c>
      <c r="C25" s="1101"/>
      <c r="D25" s="1102" t="s">
        <v>1127</v>
      </c>
      <c r="E25" s="1103"/>
      <c r="F25" s="1103"/>
      <c r="G25" s="1104"/>
      <c r="H25" s="1105">
        <v>300000</v>
      </c>
    </row>
    <row r="26" spans="1:8" ht="15.95" customHeight="1" x14ac:dyDescent="0.2">
      <c r="A26" s="1159" t="s">
        <v>1169</v>
      </c>
      <c r="B26" s="1160" t="s">
        <v>1188</v>
      </c>
      <c r="C26" s="1161"/>
      <c r="D26" s="1162" t="s">
        <v>1127</v>
      </c>
      <c r="E26" s="1163"/>
      <c r="F26" s="1163"/>
      <c r="G26" s="1164"/>
      <c r="H26" s="1165">
        <f>300000+100000</f>
        <v>400000</v>
      </c>
    </row>
    <row r="27" spans="1:8" ht="33.75" customHeight="1" thickBot="1" x14ac:dyDescent="0.25">
      <c r="A27" s="1157" t="s">
        <v>1020</v>
      </c>
      <c r="B27" s="1158" t="s">
        <v>1189</v>
      </c>
      <c r="C27" s="1150"/>
      <c r="D27" s="1151" t="s">
        <v>1127</v>
      </c>
      <c r="E27" s="1152"/>
      <c r="F27" s="1152"/>
      <c r="G27" s="1153"/>
      <c r="H27" s="1154">
        <f>200000/1.27</f>
        <v>157480.31496062991</v>
      </c>
    </row>
    <row r="28" spans="1:8" x14ac:dyDescent="0.2">
      <c r="A28" s="940" t="s">
        <v>1035</v>
      </c>
      <c r="B28" s="941"/>
      <c r="C28" s="942"/>
      <c r="D28" s="949"/>
      <c r="E28" s="936">
        <f>SUM(E5:E9)</f>
        <v>0</v>
      </c>
      <c r="F28" s="943">
        <v>13020000</v>
      </c>
      <c r="G28" s="943">
        <v>13020000</v>
      </c>
      <c r="H28" s="943">
        <f>SUM(H5:H27)</f>
        <v>29332480.314960629</v>
      </c>
    </row>
    <row r="29" spans="1:8" x14ac:dyDescent="0.2">
      <c r="A29" s="934" t="s">
        <v>1032</v>
      </c>
      <c r="B29" s="935"/>
      <c r="C29" s="937"/>
      <c r="D29" s="950"/>
      <c r="E29" s="938">
        <f>SUM(E6:E28)</f>
        <v>0</v>
      </c>
      <c r="F29" s="944">
        <f>F28*0.27</f>
        <v>3515400</v>
      </c>
      <c r="G29" s="944">
        <f t="shared" ref="G29" si="1">G28*0.27</f>
        <v>3515400</v>
      </c>
      <c r="H29" s="944">
        <f>H28*0.27</f>
        <v>7919769.6850393703</v>
      </c>
    </row>
    <row r="30" spans="1:8" ht="13.5" thickBot="1" x14ac:dyDescent="0.25">
      <c r="A30" s="928" t="s">
        <v>1036</v>
      </c>
      <c r="B30" s="925"/>
      <c r="C30" s="945"/>
      <c r="D30" s="951"/>
      <c r="E30" s="939">
        <f>SUM(E7:E29)</f>
        <v>0</v>
      </c>
      <c r="F30" s="946">
        <f>F28+F29</f>
        <v>16535400</v>
      </c>
      <c r="G30" s="946">
        <f t="shared" ref="G30" si="2">G28+G29</f>
        <v>16535400</v>
      </c>
      <c r="H30" s="946">
        <f>H28+H29</f>
        <v>37252250</v>
      </c>
    </row>
  </sheetData>
  <mergeCells count="3">
    <mergeCell ref="A1:G1"/>
    <mergeCell ref="A3:B3"/>
    <mergeCell ref="A4:B4"/>
  </mergeCells>
  <phoneticPr fontId="0" type="noConversion"/>
  <printOptions horizontalCentered="1"/>
  <pageMargins left="0.78740157480314965" right="0.78740157480314965" top="0.70866141732283472" bottom="0.98425196850393704" header="0.39370078740157483" footer="0.78740157480314965"/>
  <pageSetup paperSize="9" scale="89" orientation="landscape" horizontalDpi="300" verticalDpi="300" r:id="rId1"/>
  <headerFooter alignWithMargins="0">
    <oddHeader>&amp;R&amp;"Times New Roman CE,Félkövér dőlt"&amp;11 &amp;"Times New Roman CE,Félkövér"5. melléklet a 8/2016. (IX.30.)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H29"/>
  <sheetViews>
    <sheetView view="pageLayout" topLeftCell="J1" zoomScaleNormal="100" zoomScaleSheetLayoutView="100" workbookViewId="0">
      <selection activeCell="I15" sqref="I15"/>
    </sheetView>
  </sheetViews>
  <sheetFormatPr defaultColWidth="9.33203125" defaultRowHeight="12.75" x14ac:dyDescent="0.2"/>
  <cols>
    <col min="1" max="1" width="50" style="927" bestFit="1" customWidth="1"/>
    <col min="2" max="2" width="28.83203125" style="926" customWidth="1"/>
    <col min="3" max="3" width="17.1640625" style="45" hidden="1" customWidth="1"/>
    <col min="4" max="4" width="17.1640625" style="952" customWidth="1"/>
    <col min="5" max="5" width="17.1640625" style="720" hidden="1" customWidth="1"/>
    <col min="6" max="6" width="17.1640625" style="720" customWidth="1"/>
    <col min="7" max="7" width="17.1640625" style="45" hidden="1" customWidth="1"/>
    <col min="8" max="9" width="12.83203125" style="45" customWidth="1"/>
    <col min="10" max="10" width="21.83203125" style="45" customWidth="1"/>
    <col min="11" max="11" width="20.6640625" style="45" customWidth="1"/>
    <col min="12" max="12" width="9.33203125" style="45"/>
    <col min="13" max="13" width="24.83203125" style="45" customWidth="1"/>
    <col min="14" max="14" width="9.33203125" style="45"/>
    <col min="15" max="15" width="45.33203125" style="45" customWidth="1"/>
    <col min="16" max="16384" width="9.33203125" style="45"/>
  </cols>
  <sheetData>
    <row r="1" spans="1:8" ht="24.75" customHeight="1" x14ac:dyDescent="0.2">
      <c r="A1" s="1207" t="s">
        <v>825</v>
      </c>
      <c r="B1" s="1207"/>
      <c r="C1" s="1207"/>
      <c r="D1" s="1207"/>
      <c r="E1" s="1207"/>
      <c r="F1" s="1207"/>
      <c r="G1" s="1207"/>
    </row>
    <row r="2" spans="1:8" ht="23.25" customHeight="1" thickBot="1" x14ac:dyDescent="0.3">
      <c r="B2" s="924"/>
      <c r="C2" s="57"/>
      <c r="D2" s="947"/>
      <c r="E2" s="673"/>
      <c r="F2" s="929" t="s">
        <v>11</v>
      </c>
      <c r="G2" s="53" t="s">
        <v>11</v>
      </c>
    </row>
    <row r="3" spans="1:8" s="48" customFormat="1" ht="48.75" customHeight="1" x14ac:dyDescent="0.2">
      <c r="A3" s="1211" t="s">
        <v>15</v>
      </c>
      <c r="B3" s="1212"/>
      <c r="C3" s="1081" t="s">
        <v>392</v>
      </c>
      <c r="D3" s="1082" t="s">
        <v>1029</v>
      </c>
      <c r="E3" s="1083" t="s">
        <v>954</v>
      </c>
      <c r="F3" s="1083" t="s">
        <v>976</v>
      </c>
      <c r="G3" s="1081" t="s">
        <v>955</v>
      </c>
      <c r="H3" s="1084" t="s">
        <v>1151</v>
      </c>
    </row>
    <row r="4" spans="1:8" s="57" customFormat="1" ht="15" customHeight="1" x14ac:dyDescent="0.2">
      <c r="A4" s="1213">
        <v>1</v>
      </c>
      <c r="B4" s="1214"/>
      <c r="C4" s="1085">
        <v>2</v>
      </c>
      <c r="D4" s="1086" t="s">
        <v>1030</v>
      </c>
      <c r="E4" s="1087">
        <v>4</v>
      </c>
      <c r="F4" s="1087">
        <v>3</v>
      </c>
      <c r="G4" s="1085">
        <v>6</v>
      </c>
      <c r="H4" s="1088">
        <v>4</v>
      </c>
    </row>
    <row r="5" spans="1:8" ht="15.95" customHeight="1" x14ac:dyDescent="0.2">
      <c r="A5" s="1089" t="s">
        <v>1003</v>
      </c>
      <c r="B5" s="868" t="s">
        <v>969</v>
      </c>
      <c r="C5" s="33"/>
      <c r="D5" s="948" t="s">
        <v>1127</v>
      </c>
      <c r="E5" s="933">
        <v>0</v>
      </c>
      <c r="F5" s="933">
        <v>2000000</v>
      </c>
      <c r="G5" s="1090">
        <f t="shared" ref="G5:G25" si="0">C5-E5-F5</f>
        <v>-2000000</v>
      </c>
      <c r="H5" s="1091">
        <v>2000000</v>
      </c>
    </row>
    <row r="6" spans="1:8" ht="15.95" customHeight="1" x14ac:dyDescent="0.2">
      <c r="A6" s="1089" t="s">
        <v>993</v>
      </c>
      <c r="B6" s="868" t="s">
        <v>997</v>
      </c>
      <c r="C6" s="1092"/>
      <c r="D6" s="948" t="s">
        <v>1127</v>
      </c>
      <c r="E6" s="933"/>
      <c r="F6" s="933">
        <v>250000</v>
      </c>
      <c r="G6" s="1090">
        <f t="shared" si="0"/>
        <v>-250000</v>
      </c>
      <c r="H6" s="1091">
        <v>250000</v>
      </c>
    </row>
    <row r="7" spans="1:8" ht="15.95" customHeight="1" x14ac:dyDescent="0.2">
      <c r="A7" s="1089" t="s">
        <v>993</v>
      </c>
      <c r="B7" s="868" t="s">
        <v>994</v>
      </c>
      <c r="C7" s="1092"/>
      <c r="D7" s="948" t="s">
        <v>1127</v>
      </c>
      <c r="E7" s="933"/>
      <c r="F7" s="933">
        <v>75000</v>
      </c>
      <c r="G7" s="1090">
        <f t="shared" si="0"/>
        <v>-75000</v>
      </c>
      <c r="H7" s="1091">
        <v>75000</v>
      </c>
    </row>
    <row r="8" spans="1:8" ht="15.95" customHeight="1" x14ac:dyDescent="0.2">
      <c r="A8" s="1093" t="s">
        <v>993</v>
      </c>
      <c r="B8" s="866" t="s">
        <v>995</v>
      </c>
      <c r="C8" s="1092"/>
      <c r="D8" s="948" t="s">
        <v>1127</v>
      </c>
      <c r="E8" s="933"/>
      <c r="F8" s="933">
        <v>150000</v>
      </c>
      <c r="G8" s="1090">
        <f t="shared" si="0"/>
        <v>-150000</v>
      </c>
      <c r="H8" s="1091">
        <v>150000</v>
      </c>
    </row>
    <row r="9" spans="1:8" ht="15.95" customHeight="1" x14ac:dyDescent="0.2">
      <c r="A9" s="1089" t="s">
        <v>993</v>
      </c>
      <c r="B9" s="868" t="s">
        <v>996</v>
      </c>
      <c r="C9" s="1092"/>
      <c r="D9" s="948" t="s">
        <v>1127</v>
      </c>
      <c r="E9" s="933"/>
      <c r="F9" s="933">
        <v>200000</v>
      </c>
      <c r="G9" s="1090">
        <f t="shared" si="0"/>
        <v>-200000</v>
      </c>
      <c r="H9" s="1091">
        <v>200000</v>
      </c>
    </row>
    <row r="10" spans="1:8" s="621" customFormat="1" ht="15.95" customHeight="1" x14ac:dyDescent="0.2">
      <c r="A10" s="1089" t="s">
        <v>1001</v>
      </c>
      <c r="B10" s="868" t="s">
        <v>971</v>
      </c>
      <c r="C10" s="1092"/>
      <c r="D10" s="948" t="s">
        <v>1127</v>
      </c>
      <c r="E10" s="933"/>
      <c r="F10" s="933">
        <v>250000</v>
      </c>
      <c r="G10" s="1090">
        <f t="shared" si="0"/>
        <v>-250000</v>
      </c>
      <c r="H10" s="1091">
        <v>250000</v>
      </c>
    </row>
    <row r="11" spans="1:8" s="621" customFormat="1" ht="15.95" customHeight="1" x14ac:dyDescent="0.2">
      <c r="A11" s="1093" t="s">
        <v>1000</v>
      </c>
      <c r="B11" s="866" t="s">
        <v>1092</v>
      </c>
      <c r="C11" s="1092"/>
      <c r="D11" s="948" t="s">
        <v>1127</v>
      </c>
      <c r="E11" s="933"/>
      <c r="F11" s="933">
        <v>150000</v>
      </c>
      <c r="G11" s="1090">
        <f t="shared" si="0"/>
        <v>-150000</v>
      </c>
      <c r="H11" s="1091">
        <v>150000</v>
      </c>
    </row>
    <row r="12" spans="1:8" s="621" customFormat="1" ht="15.95" customHeight="1" x14ac:dyDescent="0.2">
      <c r="A12" s="1141" t="s">
        <v>1000</v>
      </c>
      <c r="B12" s="1142" t="s">
        <v>1098</v>
      </c>
      <c r="C12" s="1143"/>
      <c r="D12" s="1144" t="s">
        <v>1127</v>
      </c>
      <c r="E12" s="1145"/>
      <c r="F12" s="1145">
        <v>450000</v>
      </c>
      <c r="G12" s="1146">
        <f t="shared" si="0"/>
        <v>-450000</v>
      </c>
      <c r="H12" s="1147">
        <f>450000+100000+150000+500000</f>
        <v>1200000</v>
      </c>
    </row>
    <row r="13" spans="1:8" s="621" customFormat="1" ht="29.25" customHeight="1" x14ac:dyDescent="0.2">
      <c r="A13" s="1089" t="s">
        <v>1000</v>
      </c>
      <c r="B13" s="868" t="s">
        <v>1095</v>
      </c>
      <c r="C13" s="1092"/>
      <c r="D13" s="948" t="s">
        <v>1127</v>
      </c>
      <c r="E13" s="933"/>
      <c r="F13" s="933">
        <v>200000</v>
      </c>
      <c r="G13" s="1090">
        <f t="shared" si="0"/>
        <v>-200000</v>
      </c>
      <c r="H13" s="1091">
        <v>200000</v>
      </c>
    </row>
    <row r="14" spans="1:8" s="621" customFormat="1" ht="15.95" customHeight="1" x14ac:dyDescent="0.2">
      <c r="A14" s="1093" t="s">
        <v>1000</v>
      </c>
      <c r="B14" s="866" t="s">
        <v>1099</v>
      </c>
      <c r="C14" s="1092"/>
      <c r="D14" s="948" t="s">
        <v>1127</v>
      </c>
      <c r="E14" s="933"/>
      <c r="F14" s="933">
        <v>50000</v>
      </c>
      <c r="G14" s="1090">
        <f t="shared" si="0"/>
        <v>-50000</v>
      </c>
      <c r="H14" s="1091">
        <v>50000</v>
      </c>
    </row>
    <row r="15" spans="1:8" s="621" customFormat="1" ht="15.95" customHeight="1" x14ac:dyDescent="0.2">
      <c r="A15" s="1089" t="s">
        <v>1000</v>
      </c>
      <c r="B15" s="882" t="s">
        <v>1100</v>
      </c>
      <c r="C15" s="1092"/>
      <c r="D15" s="948" t="s">
        <v>1127</v>
      </c>
      <c r="E15" s="933"/>
      <c r="F15" s="933">
        <v>250000</v>
      </c>
      <c r="G15" s="1090">
        <f t="shared" si="0"/>
        <v>-250000</v>
      </c>
      <c r="H15" s="1091">
        <v>250000</v>
      </c>
    </row>
    <row r="16" spans="1:8" s="621" customFormat="1" ht="15.95" customHeight="1" x14ac:dyDescent="0.2">
      <c r="A16" s="1089" t="s">
        <v>1000</v>
      </c>
      <c r="B16" s="882" t="s">
        <v>1101</v>
      </c>
      <c r="C16" s="1092"/>
      <c r="D16" s="948" t="s">
        <v>1127</v>
      </c>
      <c r="E16" s="933"/>
      <c r="F16" s="933">
        <v>100000</v>
      </c>
      <c r="G16" s="1090">
        <f t="shared" si="0"/>
        <v>-100000</v>
      </c>
      <c r="H16" s="1091">
        <v>100000</v>
      </c>
    </row>
    <row r="17" spans="1:8" s="621" customFormat="1" ht="15.95" customHeight="1" x14ac:dyDescent="0.2">
      <c r="A17" s="1089" t="s">
        <v>1000</v>
      </c>
      <c r="B17" s="882" t="s">
        <v>1102</v>
      </c>
      <c r="C17" s="1092"/>
      <c r="D17" s="948" t="s">
        <v>1127</v>
      </c>
      <c r="E17" s="933"/>
      <c r="F17" s="933">
        <v>100000</v>
      </c>
      <c r="G17" s="1090">
        <f t="shared" si="0"/>
        <v>-100000</v>
      </c>
      <c r="H17" s="1091">
        <v>100000</v>
      </c>
    </row>
    <row r="18" spans="1:8" ht="15.95" customHeight="1" x14ac:dyDescent="0.2">
      <c r="A18" s="1140" t="s">
        <v>1007</v>
      </c>
      <c r="B18" s="868" t="s">
        <v>1105</v>
      </c>
      <c r="C18" s="1092"/>
      <c r="D18" s="948" t="s">
        <v>1127</v>
      </c>
      <c r="E18" s="933"/>
      <c r="F18" s="933">
        <v>100000</v>
      </c>
      <c r="G18" s="1090">
        <f t="shared" si="0"/>
        <v>-100000</v>
      </c>
      <c r="H18" s="1091">
        <v>0</v>
      </c>
    </row>
    <row r="19" spans="1:8" ht="15.95" customHeight="1" x14ac:dyDescent="0.2">
      <c r="A19" s="1140" t="s">
        <v>1007</v>
      </c>
      <c r="B19" s="868" t="s">
        <v>1106</v>
      </c>
      <c r="C19" s="1092"/>
      <c r="D19" s="948" t="s">
        <v>1127</v>
      </c>
      <c r="E19" s="933"/>
      <c r="F19" s="933">
        <v>150000</v>
      </c>
      <c r="G19" s="1090">
        <f t="shared" si="0"/>
        <v>-150000</v>
      </c>
      <c r="H19" s="1091">
        <v>0</v>
      </c>
    </row>
    <row r="20" spans="1:8" ht="15.95" customHeight="1" x14ac:dyDescent="0.2">
      <c r="A20" s="1140" t="s">
        <v>1007</v>
      </c>
      <c r="B20" s="868" t="s">
        <v>1107</v>
      </c>
      <c r="C20" s="1092"/>
      <c r="D20" s="948" t="s">
        <v>1127</v>
      </c>
      <c r="E20" s="933"/>
      <c r="F20" s="933">
        <v>500000</v>
      </c>
      <c r="G20" s="1090">
        <f t="shared" si="0"/>
        <v>-500000</v>
      </c>
      <c r="H20" s="1091">
        <v>0</v>
      </c>
    </row>
    <row r="21" spans="1:8" ht="30" customHeight="1" x14ac:dyDescent="0.2">
      <c r="A21" s="1093" t="s">
        <v>1002</v>
      </c>
      <c r="B21" s="866" t="s">
        <v>971</v>
      </c>
      <c r="C21" s="1092"/>
      <c r="D21" s="948" t="s">
        <v>1127</v>
      </c>
      <c r="E21" s="933"/>
      <c r="F21" s="933">
        <v>250000</v>
      </c>
      <c r="G21" s="1090">
        <f t="shared" si="0"/>
        <v>-250000</v>
      </c>
      <c r="H21" s="1091">
        <v>250000</v>
      </c>
    </row>
    <row r="22" spans="1:8" ht="30" customHeight="1" x14ac:dyDescent="0.2">
      <c r="A22" s="1093" t="s">
        <v>1000</v>
      </c>
      <c r="B22" s="866" t="s">
        <v>1157</v>
      </c>
      <c r="C22" s="1092"/>
      <c r="D22" s="948" t="s">
        <v>1127</v>
      </c>
      <c r="E22" s="933"/>
      <c r="F22" s="933"/>
      <c r="G22" s="1090">
        <f t="shared" si="0"/>
        <v>0</v>
      </c>
      <c r="H22" s="1091">
        <v>30000</v>
      </c>
    </row>
    <row r="23" spans="1:8" ht="30" customHeight="1" x14ac:dyDescent="0.2">
      <c r="A23" s="1148" t="s">
        <v>1020</v>
      </c>
      <c r="B23" s="1155" t="s">
        <v>1158</v>
      </c>
      <c r="C23" s="1143"/>
      <c r="D23" s="1144" t="s">
        <v>1127</v>
      </c>
      <c r="E23" s="1145"/>
      <c r="F23" s="1145"/>
      <c r="G23" s="1146">
        <f t="shared" si="0"/>
        <v>0</v>
      </c>
      <c r="H23" s="1147">
        <f>1000000-167000</f>
        <v>833000</v>
      </c>
    </row>
    <row r="24" spans="1:8" ht="30" customHeight="1" x14ac:dyDescent="0.2">
      <c r="A24" s="1093" t="s">
        <v>1156</v>
      </c>
      <c r="B24" s="866" t="s">
        <v>1159</v>
      </c>
      <c r="C24" s="1092"/>
      <c r="D24" s="948" t="s">
        <v>1127</v>
      </c>
      <c r="E24" s="933"/>
      <c r="F24" s="933"/>
      <c r="G24" s="1090">
        <f t="shared" si="0"/>
        <v>0</v>
      </c>
      <c r="H24" s="1091">
        <v>200000</v>
      </c>
    </row>
    <row r="25" spans="1:8" ht="30" customHeight="1" x14ac:dyDescent="0.2">
      <c r="A25" s="1100" t="s">
        <v>1020</v>
      </c>
      <c r="B25" s="884" t="s">
        <v>1160</v>
      </c>
      <c r="C25" s="1101"/>
      <c r="D25" s="1102" t="s">
        <v>1127</v>
      </c>
      <c r="E25" s="1103"/>
      <c r="F25" s="1103"/>
      <c r="G25" s="1104">
        <f t="shared" si="0"/>
        <v>0</v>
      </c>
      <c r="H25" s="1105">
        <v>2085827</v>
      </c>
    </row>
    <row r="26" spans="1:8" ht="30" customHeight="1" thickBot="1" x14ac:dyDescent="0.25">
      <c r="A26" s="1148" t="s">
        <v>1169</v>
      </c>
      <c r="B26" s="1149" t="s">
        <v>1187</v>
      </c>
      <c r="C26" s="1150"/>
      <c r="D26" s="1151" t="s">
        <v>1127</v>
      </c>
      <c r="E26" s="1152"/>
      <c r="F26" s="1152"/>
      <c r="G26" s="1153"/>
      <c r="H26" s="1154">
        <v>167000</v>
      </c>
    </row>
    <row r="27" spans="1:8" x14ac:dyDescent="0.2">
      <c r="A27" s="1106" t="s">
        <v>1031</v>
      </c>
      <c r="B27" s="1107"/>
      <c r="C27" s="1108"/>
      <c r="D27" s="949"/>
      <c r="E27" s="936">
        <f>SUM(E5:E21)</f>
        <v>0</v>
      </c>
      <c r="F27" s="936">
        <f>SUM(F5:F25)</f>
        <v>5225000</v>
      </c>
      <c r="G27" s="936">
        <f t="shared" ref="G27" si="1">SUM(G5:G25)</f>
        <v>-5225000</v>
      </c>
      <c r="H27" s="943">
        <f>SUM(H5:H26)</f>
        <v>8540827</v>
      </c>
    </row>
    <row r="28" spans="1:8" x14ac:dyDescent="0.2">
      <c r="A28" s="1094" t="s">
        <v>1032</v>
      </c>
      <c r="B28" s="1095"/>
      <c r="C28" s="1096"/>
      <c r="D28" s="950"/>
      <c r="E28" s="938">
        <f>SUM(E6:E27)</f>
        <v>0</v>
      </c>
      <c r="F28" s="938">
        <f>F27*0.27</f>
        <v>1410750</v>
      </c>
      <c r="G28" s="938">
        <f t="shared" ref="G28:H28" si="2">G27*0.27</f>
        <v>-1410750</v>
      </c>
      <c r="H28" s="944">
        <f t="shared" si="2"/>
        <v>2306023.29</v>
      </c>
    </row>
    <row r="29" spans="1:8" ht="13.5" thickBot="1" x14ac:dyDescent="0.25">
      <c r="A29" s="1097" t="s">
        <v>1033</v>
      </c>
      <c r="B29" s="1098"/>
      <c r="C29" s="1099"/>
      <c r="D29" s="951"/>
      <c r="E29" s="939">
        <f>SUM(E7:E28)</f>
        <v>0</v>
      </c>
      <c r="F29" s="939">
        <f>F27+F28</f>
        <v>6635750</v>
      </c>
      <c r="G29" s="939">
        <f t="shared" ref="G29:H29" si="3">G27+G28</f>
        <v>-6635750</v>
      </c>
      <c r="H29" s="946">
        <f t="shared" si="3"/>
        <v>10846850.289999999</v>
      </c>
    </row>
  </sheetData>
  <mergeCells count="3">
    <mergeCell ref="A3:B3"/>
    <mergeCell ref="A4:B4"/>
    <mergeCell ref="A1:G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75" orientation="landscape" horizontalDpi="300" verticalDpi="300" r:id="rId1"/>
  <headerFooter alignWithMargins="0">
    <oddHeader>&amp;R&amp;"Times New Roman CE,Félkövér dőlt"&amp;12 &amp;11 &amp;"Times New Roman CE,Félkövér"6. melléklet a 8/2016. (IX.30.)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E24"/>
  <sheetViews>
    <sheetView view="pageLayout" zoomScaleNormal="100" zoomScaleSheetLayoutView="85" workbookViewId="0">
      <selection activeCell="F7" sqref="F7"/>
    </sheetView>
  </sheetViews>
  <sheetFormatPr defaultColWidth="9.33203125" defaultRowHeight="12.75" x14ac:dyDescent="0.2"/>
  <cols>
    <col min="1" max="1" width="81.33203125" style="918" customWidth="1"/>
    <col min="2" max="2" width="15.6640625" style="918" customWidth="1"/>
    <col min="3" max="3" width="12.6640625" style="918" hidden="1" customWidth="1"/>
    <col min="4" max="4" width="14.5" style="918" hidden="1" customWidth="1"/>
    <col min="5" max="5" width="10.83203125" style="919" bestFit="1" customWidth="1"/>
    <col min="6" max="16384" width="9.33203125" style="918"/>
  </cols>
  <sheetData>
    <row r="1" spans="1:5" x14ac:dyDescent="0.2">
      <c r="A1" s="1216"/>
      <c r="B1" s="1216"/>
      <c r="C1" s="1216"/>
      <c r="D1" s="1216"/>
    </row>
    <row r="2" spans="1:5" x14ac:dyDescent="0.2">
      <c r="A2" s="1215" t="s">
        <v>941</v>
      </c>
      <c r="B2" s="1215"/>
      <c r="C2" s="892"/>
      <c r="D2" s="892"/>
    </row>
    <row r="3" spans="1:5" x14ac:dyDescent="0.2">
      <c r="A3" s="1215" t="s">
        <v>1021</v>
      </c>
      <c r="B3" s="1215"/>
      <c r="C3" s="892"/>
      <c r="D3" s="892"/>
    </row>
    <row r="4" spans="1:5" x14ac:dyDescent="0.2">
      <c r="A4" s="1215" t="s">
        <v>1086</v>
      </c>
      <c r="B4" s="1215"/>
      <c r="C4" s="892"/>
      <c r="D4" s="892"/>
    </row>
    <row r="5" spans="1:5" ht="13.5" thickBot="1" x14ac:dyDescent="0.25"/>
    <row r="6" spans="1:5" ht="26.25" thickBot="1" x14ac:dyDescent="0.25">
      <c r="A6" s="923" t="s">
        <v>390</v>
      </c>
      <c r="B6" s="998" t="s">
        <v>976</v>
      </c>
    </row>
    <row r="7" spans="1:5" ht="30" customHeight="1" x14ac:dyDescent="0.2">
      <c r="A7" s="999" t="s">
        <v>1022</v>
      </c>
      <c r="B7" s="1000">
        <v>800000</v>
      </c>
    </row>
    <row r="8" spans="1:5" ht="30" customHeight="1" x14ac:dyDescent="0.2">
      <c r="A8" s="1001" t="s">
        <v>391</v>
      </c>
      <c r="B8" s="1002">
        <v>150000</v>
      </c>
    </row>
    <row r="9" spans="1:5" ht="30" customHeight="1" x14ac:dyDescent="0.2">
      <c r="A9" s="1001" t="s">
        <v>1023</v>
      </c>
      <c r="B9" s="1002">
        <v>200000</v>
      </c>
      <c r="C9" s="997" t="e">
        <f>'2.sz tájékoztató t.'!#REF!+'2.sz tájékoztató t.'!#REF!+'2.sz tájékoztató t.'!#REF!+'2.sz tájékoztató t.'!#REF!+'2.sz tájékoztató t.'!#REF!+'2.sz tájékoztató t.'!#REF!+'2.sz tájékoztató t.'!F15+'2.sz tájékoztató t.'!F16+'2.sz tájékoztató t.'!F17+'2.sz tájékoztató t.'!#REF!+'2.sz tájékoztató t.'!#REF!+'2.sz tájékoztató t.'!F44</f>
        <v>#REF!</v>
      </c>
      <c r="D9" s="873" t="e">
        <f>'2.sz tájékoztató t.'!#REF!+'2.sz tájékoztató t.'!#REF!+'2.sz tájékoztató t.'!#REF!+'2.sz tájékoztató t.'!#REF!+'2.sz tájékoztató t.'!#REF!+'2.sz tájékoztató t.'!#REF!+'2.sz tájékoztató t.'!G15+'2.sz tájékoztató t.'!G16+'2.sz tájékoztató t.'!G17+'2.sz tájékoztató t.'!#REF!+'2.sz tájékoztató t.'!#REF!+'2.sz tájékoztató t.'!G44</f>
        <v>#REF!</v>
      </c>
      <c r="E9" s="920"/>
    </row>
    <row r="10" spans="1:5" ht="30" customHeight="1" x14ac:dyDescent="0.2">
      <c r="A10" s="1001" t="s">
        <v>1024</v>
      </c>
      <c r="B10" s="1002">
        <v>650000</v>
      </c>
    </row>
    <row r="11" spans="1:5" ht="30" customHeight="1" x14ac:dyDescent="0.2">
      <c r="A11" s="1001" t="s">
        <v>1116</v>
      </c>
      <c r="B11" s="1002">
        <v>60000</v>
      </c>
    </row>
    <row r="12" spans="1:5" ht="30" customHeight="1" x14ac:dyDescent="0.2">
      <c r="A12" s="1001" t="s">
        <v>1117</v>
      </c>
      <c r="B12" s="1002">
        <v>100000</v>
      </c>
    </row>
    <row r="13" spans="1:5" ht="30" customHeight="1" x14ac:dyDescent="0.2">
      <c r="A13" s="1001" t="s">
        <v>1025</v>
      </c>
      <c r="B13" s="1002">
        <v>300000</v>
      </c>
    </row>
    <row r="14" spans="1:5" ht="30" customHeight="1" x14ac:dyDescent="0.2">
      <c r="A14" s="1001" t="s">
        <v>1118</v>
      </c>
      <c r="B14" s="1002">
        <v>300000</v>
      </c>
    </row>
    <row r="15" spans="1:5" ht="30" customHeight="1" x14ac:dyDescent="0.2">
      <c r="A15" s="1001" t="s">
        <v>1119</v>
      </c>
      <c r="B15" s="1002">
        <v>500000</v>
      </c>
    </row>
    <row r="16" spans="1:5" ht="30" customHeight="1" x14ac:dyDescent="0.2">
      <c r="A16" s="1001" t="s">
        <v>1120</v>
      </c>
      <c r="B16" s="1002">
        <v>200000</v>
      </c>
    </row>
    <row r="17" spans="1:2" ht="30" customHeight="1" x14ac:dyDescent="0.2">
      <c r="A17" s="1001" t="s">
        <v>1026</v>
      </c>
      <c r="B17" s="1002">
        <v>50000</v>
      </c>
    </row>
    <row r="18" spans="1:2" ht="30" customHeight="1" x14ac:dyDescent="0.2">
      <c r="A18" s="1001" t="s">
        <v>1027</v>
      </c>
      <c r="B18" s="1002">
        <v>50000</v>
      </c>
    </row>
    <row r="19" spans="1:2" ht="30" customHeight="1" x14ac:dyDescent="0.2">
      <c r="A19" s="1001" t="s">
        <v>1121</v>
      </c>
      <c r="B19" s="1002">
        <v>120000</v>
      </c>
    </row>
    <row r="20" spans="1:2" ht="30" customHeight="1" x14ac:dyDescent="0.2">
      <c r="A20" s="1001" t="s">
        <v>1122</v>
      </c>
      <c r="B20" s="1002">
        <v>100000</v>
      </c>
    </row>
    <row r="21" spans="1:2" ht="30" customHeight="1" x14ac:dyDescent="0.2">
      <c r="A21" s="1001" t="s">
        <v>1123</v>
      </c>
      <c r="B21" s="1002">
        <v>50000</v>
      </c>
    </row>
    <row r="22" spans="1:2" ht="30" customHeight="1" x14ac:dyDescent="0.2">
      <c r="A22" s="1001" t="s">
        <v>1124</v>
      </c>
      <c r="B22" s="1002">
        <v>450000</v>
      </c>
    </row>
    <row r="23" spans="1:2" ht="30" customHeight="1" thickBot="1" x14ac:dyDescent="0.25">
      <c r="A23" s="1003" t="s">
        <v>1125</v>
      </c>
      <c r="B23" s="1004">
        <v>50000</v>
      </c>
    </row>
    <row r="24" spans="1:2" ht="30" customHeight="1" thickBot="1" x14ac:dyDescent="0.25">
      <c r="A24" s="921" t="s">
        <v>1126</v>
      </c>
      <c r="B24" s="922">
        <f>SUM(B7:B23)</f>
        <v>4130000</v>
      </c>
    </row>
  </sheetData>
  <mergeCells count="4">
    <mergeCell ref="A2:B2"/>
    <mergeCell ref="A3:B3"/>
    <mergeCell ref="A4:B4"/>
    <mergeCell ref="A1:D1"/>
  </mergeCells>
  <phoneticPr fontId="30" type="noConversion"/>
  <pageMargins left="0.7" right="0.7" top="0.75" bottom="0.75" header="0.3" footer="0.3"/>
  <pageSetup paperSize="9" scale="72" orientation="portrait" r:id="rId1"/>
  <headerFooter>
    <oddHeader>&amp;R&amp;"Times New Roman CE,Félkövér"&amp;11 7. melléklet a 8/2016. (IX.30.)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5" tint="0.79998168889431442"/>
  </sheetPr>
  <dimension ref="A1:H105"/>
  <sheetViews>
    <sheetView view="pageLayout" zoomScaleNormal="115" zoomScaleSheetLayoutView="100" workbookViewId="0">
      <selection activeCell="C25" sqref="C25"/>
    </sheetView>
  </sheetViews>
  <sheetFormatPr defaultColWidth="9.33203125" defaultRowHeight="12.75" x14ac:dyDescent="0.2"/>
  <cols>
    <col min="1" max="1" width="4.6640625" style="586" customWidth="1"/>
    <col min="2" max="2" width="9.6640625" style="587" customWidth="1"/>
    <col min="3" max="3" width="71.83203125" style="587" customWidth="1"/>
    <col min="4" max="4" width="11.33203125" style="588" customWidth="1"/>
    <col min="5" max="5" width="10.83203125" style="1128" customWidth="1"/>
    <col min="6" max="6" width="10.5" style="585" bestFit="1" customWidth="1"/>
    <col min="7" max="16384" width="9.33203125" style="585"/>
  </cols>
  <sheetData>
    <row r="1" spans="1:5" s="2" customFormat="1" ht="16.5" customHeight="1" thickBot="1" x14ac:dyDescent="0.25">
      <c r="A1" s="223"/>
      <c r="B1" s="224"/>
      <c r="C1" s="225"/>
      <c r="D1" s="722"/>
    </row>
    <row r="2" spans="1:5" s="101" customFormat="1" ht="25.5" customHeight="1" x14ac:dyDescent="0.2">
      <c r="A2" s="1217" t="s">
        <v>234</v>
      </c>
      <c r="B2" s="1218"/>
      <c r="C2" s="383" t="s">
        <v>664</v>
      </c>
      <c r="D2" s="692"/>
      <c r="E2" s="692"/>
    </row>
    <row r="3" spans="1:5" s="101" customFormat="1" ht="16.5" hidden="1" thickBot="1" x14ac:dyDescent="0.25">
      <c r="A3" s="226" t="s">
        <v>203</v>
      </c>
      <c r="B3" s="227"/>
      <c r="C3" s="384" t="s">
        <v>932</v>
      </c>
      <c r="D3" s="693" t="s">
        <v>933</v>
      </c>
      <c r="E3" s="693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51.75" thickBot="1" x14ac:dyDescent="0.25">
      <c r="A5" s="1219" t="s">
        <v>205</v>
      </c>
      <c r="B5" s="1220"/>
      <c r="C5" s="581" t="s">
        <v>935</v>
      </c>
      <c r="D5" s="694" t="s">
        <v>1152</v>
      </c>
      <c r="E5" s="694" t="s">
        <v>1153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695">
        <v>5</v>
      </c>
      <c r="E6" s="695">
        <v>6</v>
      </c>
    </row>
    <row r="7" spans="1:5" s="59" customFormat="1" ht="15.95" customHeight="1" thickBot="1" x14ac:dyDescent="0.25">
      <c r="A7" s="232"/>
      <c r="B7" s="233"/>
      <c r="C7" s="233" t="s">
        <v>937</v>
      </c>
      <c r="D7" s="696"/>
      <c r="E7" s="696"/>
    </row>
    <row r="8" spans="1:5" s="59" customFormat="1" ht="12" customHeight="1" thickBot="1" x14ac:dyDescent="0.25">
      <c r="A8" s="209" t="s">
        <v>895</v>
      </c>
      <c r="B8" s="235"/>
      <c r="C8" s="723" t="s">
        <v>206</v>
      </c>
      <c r="D8" s="366">
        <f>+D9+D14</f>
        <v>114092</v>
      </c>
      <c r="E8" s="713">
        <f>+E9+E14</f>
        <v>114092</v>
      </c>
    </row>
    <row r="9" spans="1:5" s="103" customFormat="1" ht="12" customHeight="1" thickBot="1" x14ac:dyDescent="0.25">
      <c r="A9" s="209" t="s">
        <v>896</v>
      </c>
      <c r="B9" s="235"/>
      <c r="C9" s="724" t="s">
        <v>826</v>
      </c>
      <c r="D9" s="366">
        <f>SUM(D10:D13)</f>
        <v>97000</v>
      </c>
      <c r="E9" s="713">
        <f>SUM(E10:E13)</f>
        <v>97000</v>
      </c>
    </row>
    <row r="10" spans="1:5" s="104" customFormat="1" ht="12" customHeight="1" x14ac:dyDescent="0.2">
      <c r="A10" s="237"/>
      <c r="B10" s="238" t="s">
        <v>63</v>
      </c>
      <c r="C10" s="725" t="s">
        <v>939</v>
      </c>
      <c r="D10" s="697">
        <v>94500</v>
      </c>
      <c r="E10" s="697">
        <v>94500</v>
      </c>
    </row>
    <row r="11" spans="1:5" s="104" customFormat="1" ht="12" customHeight="1" x14ac:dyDescent="0.2">
      <c r="A11" s="237"/>
      <c r="B11" s="238" t="s">
        <v>64</v>
      </c>
      <c r="C11" s="726" t="s">
        <v>33</v>
      </c>
      <c r="D11" s="697"/>
      <c r="E11" s="697"/>
    </row>
    <row r="12" spans="1:5" s="104" customFormat="1" ht="12" customHeight="1" x14ac:dyDescent="0.2">
      <c r="A12" s="237"/>
      <c r="B12" s="238" t="s">
        <v>65</v>
      </c>
      <c r="C12" s="726" t="s">
        <v>126</v>
      </c>
      <c r="D12" s="697">
        <v>2100</v>
      </c>
      <c r="E12" s="697">
        <v>2100</v>
      </c>
    </row>
    <row r="13" spans="1:5" s="104" customFormat="1" ht="12" customHeight="1" thickBot="1" x14ac:dyDescent="0.25">
      <c r="A13" s="237"/>
      <c r="B13" s="238" t="s">
        <v>66</v>
      </c>
      <c r="C13" s="727" t="s">
        <v>127</v>
      </c>
      <c r="D13" s="697">
        <v>400</v>
      </c>
      <c r="E13" s="697">
        <v>400</v>
      </c>
    </row>
    <row r="14" spans="1:5" s="103" customFormat="1" ht="12" customHeight="1" thickBot="1" x14ac:dyDescent="0.25">
      <c r="A14" s="209" t="s">
        <v>897</v>
      </c>
      <c r="B14" s="235"/>
      <c r="C14" s="724" t="s">
        <v>128</v>
      </c>
      <c r="D14" s="366">
        <f>SUM(D15:D22)</f>
        <v>17092</v>
      </c>
      <c r="E14" s="713">
        <f>SUM(E15:E22)</f>
        <v>17092</v>
      </c>
    </row>
    <row r="15" spans="1:5" s="103" customFormat="1" ht="12" customHeight="1" x14ac:dyDescent="0.2">
      <c r="A15" s="239"/>
      <c r="B15" s="238" t="s">
        <v>37</v>
      </c>
      <c r="C15" s="725" t="s">
        <v>1019</v>
      </c>
      <c r="D15" s="698">
        <v>664</v>
      </c>
      <c r="E15" s="698">
        <v>664</v>
      </c>
    </row>
    <row r="16" spans="1:5" s="103" customFormat="1" ht="12" customHeight="1" x14ac:dyDescent="0.2">
      <c r="A16" s="237"/>
      <c r="B16" s="238" t="s">
        <v>38</v>
      </c>
      <c r="C16" s="726" t="s">
        <v>134</v>
      </c>
      <c r="D16" s="697">
        <v>904</v>
      </c>
      <c r="E16" s="697">
        <v>904</v>
      </c>
    </row>
    <row r="17" spans="1:5" s="103" customFormat="1" ht="12" customHeight="1" x14ac:dyDescent="0.2">
      <c r="A17" s="237"/>
      <c r="B17" s="238" t="s">
        <v>39</v>
      </c>
      <c r="C17" s="726" t="s">
        <v>135</v>
      </c>
      <c r="D17" s="697">
        <v>15474</v>
      </c>
      <c r="E17" s="697">
        <v>15474</v>
      </c>
    </row>
    <row r="18" spans="1:5" s="103" customFormat="1" ht="12" customHeight="1" x14ac:dyDescent="0.2">
      <c r="A18" s="237"/>
      <c r="B18" s="238" t="s">
        <v>40</v>
      </c>
      <c r="C18" s="726" t="s">
        <v>136</v>
      </c>
      <c r="D18" s="697">
        <v>50</v>
      </c>
      <c r="E18" s="697">
        <v>50</v>
      </c>
    </row>
    <row r="19" spans="1:5" s="103" customFormat="1" ht="12" customHeight="1" x14ac:dyDescent="0.2">
      <c r="A19" s="237"/>
      <c r="B19" s="238" t="s">
        <v>129</v>
      </c>
      <c r="C19" s="726" t="s">
        <v>137</v>
      </c>
      <c r="D19" s="697"/>
      <c r="E19" s="697"/>
    </row>
    <row r="20" spans="1:5" s="103" customFormat="1" ht="12" customHeight="1" x14ac:dyDescent="0.2">
      <c r="A20" s="240"/>
      <c r="B20" s="238" t="s">
        <v>130</v>
      </c>
      <c r="C20" s="726" t="s">
        <v>240</v>
      </c>
      <c r="D20" s="699"/>
      <c r="E20" s="699"/>
    </row>
    <row r="21" spans="1:5" s="104" customFormat="1" ht="12" customHeight="1" x14ac:dyDescent="0.2">
      <c r="A21" s="237"/>
      <c r="B21" s="238" t="s">
        <v>131</v>
      </c>
      <c r="C21" s="726" t="s">
        <v>139</v>
      </c>
      <c r="D21" s="697"/>
      <c r="E21" s="697"/>
    </row>
    <row r="22" spans="1:5" s="104" customFormat="1" ht="12" customHeight="1" thickBot="1" x14ac:dyDescent="0.25">
      <c r="A22" s="241"/>
      <c r="B22" s="242" t="s">
        <v>132</v>
      </c>
      <c r="C22" s="727" t="s">
        <v>140</v>
      </c>
      <c r="D22" s="700">
        <v>0</v>
      </c>
      <c r="E22" s="700"/>
    </row>
    <row r="23" spans="1:5" s="104" customFormat="1" ht="12" customHeight="1" thickBot="1" x14ac:dyDescent="0.25">
      <c r="A23" s="209" t="s">
        <v>898</v>
      </c>
      <c r="B23" s="243"/>
      <c r="C23" s="724" t="s">
        <v>241</v>
      </c>
      <c r="D23" s="690">
        <v>8200</v>
      </c>
      <c r="E23" s="1131">
        <v>8200</v>
      </c>
    </row>
    <row r="24" spans="1:5" s="103" customFormat="1" ht="12" customHeight="1" thickBot="1" x14ac:dyDescent="0.25">
      <c r="A24" s="209" t="s">
        <v>899</v>
      </c>
      <c r="B24" s="235"/>
      <c r="C24" s="724" t="s">
        <v>827</v>
      </c>
      <c r="D24" s="366">
        <f>SUM(D25:D32)</f>
        <v>178770</v>
      </c>
      <c r="E24" s="713">
        <f>SUM(E25:E32)</f>
        <v>200612</v>
      </c>
    </row>
    <row r="25" spans="1:5" s="104" customFormat="1" ht="12" customHeight="1" x14ac:dyDescent="0.2">
      <c r="A25" s="237"/>
      <c r="B25" s="238" t="s">
        <v>41</v>
      </c>
      <c r="C25" s="725" t="s">
        <v>828</v>
      </c>
      <c r="D25" s="687">
        <v>178770</v>
      </c>
      <c r="E25" s="1080">
        <f>178770+207+529</f>
        <v>179506</v>
      </c>
    </row>
    <row r="26" spans="1:5" s="104" customFormat="1" ht="12" customHeight="1" x14ac:dyDescent="0.2">
      <c r="A26" s="237"/>
      <c r="B26" s="238" t="s">
        <v>42</v>
      </c>
      <c r="C26" s="726" t="s">
        <v>149</v>
      </c>
      <c r="D26" s="687"/>
      <c r="E26" s="697"/>
    </row>
    <row r="27" spans="1:5" s="104" customFormat="1" ht="12" customHeight="1" x14ac:dyDescent="0.2">
      <c r="A27" s="237"/>
      <c r="B27" s="238" t="s">
        <v>43</v>
      </c>
      <c r="C27" s="726" t="s">
        <v>46</v>
      </c>
      <c r="D27" s="687"/>
      <c r="E27" s="1080">
        <f>482</f>
        <v>482</v>
      </c>
    </row>
    <row r="28" spans="1:5" s="104" customFormat="1" ht="12" customHeight="1" x14ac:dyDescent="0.2">
      <c r="A28" s="237"/>
      <c r="B28" s="238" t="s">
        <v>144</v>
      </c>
      <c r="C28" s="726" t="s">
        <v>943</v>
      </c>
      <c r="D28" s="687"/>
      <c r="E28" s="697"/>
    </row>
    <row r="29" spans="1:5" s="104" customFormat="1" ht="12" customHeight="1" x14ac:dyDescent="0.2">
      <c r="A29" s="237"/>
      <c r="B29" s="238" t="s">
        <v>145</v>
      </c>
      <c r="C29" s="726" t="s">
        <v>151</v>
      </c>
      <c r="D29" s="687"/>
      <c r="E29" s="697"/>
    </row>
    <row r="30" spans="1:5" s="104" customFormat="1" ht="12" customHeight="1" x14ac:dyDescent="0.2">
      <c r="A30" s="237"/>
      <c r="B30" s="238" t="s">
        <v>146</v>
      </c>
      <c r="C30" s="726" t="s">
        <v>152</v>
      </c>
      <c r="D30" s="687"/>
      <c r="E30" s="697"/>
    </row>
    <row r="31" spans="1:5" s="104" customFormat="1" ht="12" customHeight="1" x14ac:dyDescent="0.2">
      <c r="A31" s="237"/>
      <c r="B31" s="238" t="s">
        <v>147</v>
      </c>
      <c r="C31" s="726" t="s">
        <v>242</v>
      </c>
      <c r="D31" s="687"/>
      <c r="E31" s="697">
        <v>20624</v>
      </c>
    </row>
    <row r="32" spans="1:5" s="104" customFormat="1" ht="12" customHeight="1" thickBot="1" x14ac:dyDescent="0.25">
      <c r="A32" s="241"/>
      <c r="B32" s="242" t="s">
        <v>148</v>
      </c>
      <c r="C32" s="728" t="s">
        <v>207</v>
      </c>
      <c r="D32" s="688"/>
      <c r="E32" s="700"/>
    </row>
    <row r="33" spans="1:5" s="104" customFormat="1" ht="12" customHeight="1" thickBot="1" x14ac:dyDescent="0.25">
      <c r="A33" s="217" t="s">
        <v>900</v>
      </c>
      <c r="B33" s="133"/>
      <c r="C33" s="723" t="s">
        <v>393</v>
      </c>
      <c r="D33" s="366">
        <f>D40+D34</f>
        <v>5588.4</v>
      </c>
      <c r="E33" s="713">
        <f>E40+E34</f>
        <v>10516</v>
      </c>
    </row>
    <row r="34" spans="1:5" s="104" customFormat="1" ht="12" customHeight="1" x14ac:dyDescent="0.2">
      <c r="A34" s="239"/>
      <c r="B34" s="174" t="s">
        <v>44</v>
      </c>
      <c r="C34" s="729" t="s">
        <v>378</v>
      </c>
      <c r="D34" s="989">
        <f>SUM(D35:D39)</f>
        <v>5588.4</v>
      </c>
      <c r="E34" s="1132">
        <f>SUM(E35:E39)</f>
        <v>10516</v>
      </c>
    </row>
    <row r="35" spans="1:5" s="104" customFormat="1" ht="12" customHeight="1" x14ac:dyDescent="0.2">
      <c r="A35" s="237"/>
      <c r="B35" s="157" t="s">
        <v>47</v>
      </c>
      <c r="C35" s="726" t="s">
        <v>243</v>
      </c>
      <c r="D35" s="697">
        <f>387.2*12</f>
        <v>4646.3999999999996</v>
      </c>
      <c r="E35" s="697">
        <v>4646</v>
      </c>
    </row>
    <row r="36" spans="1:5" s="104" customFormat="1" ht="12" customHeight="1" x14ac:dyDescent="0.2">
      <c r="A36" s="237"/>
      <c r="B36" s="157" t="s">
        <v>48</v>
      </c>
      <c r="C36" s="726" t="s">
        <v>942</v>
      </c>
      <c r="D36" s="697"/>
      <c r="E36" s="697"/>
    </row>
    <row r="37" spans="1:5" s="104" customFormat="1" ht="12" customHeight="1" x14ac:dyDescent="0.2">
      <c r="A37" s="237"/>
      <c r="B37" s="157" t="s">
        <v>49</v>
      </c>
      <c r="C37" s="726" t="s">
        <v>245</v>
      </c>
      <c r="D37" s="697"/>
      <c r="E37" s="697"/>
    </row>
    <row r="38" spans="1:5" s="104" customFormat="1" ht="12" customHeight="1" x14ac:dyDescent="0.2">
      <c r="A38" s="237"/>
      <c r="B38" s="157" t="s">
        <v>50</v>
      </c>
      <c r="C38" s="726" t="s">
        <v>246</v>
      </c>
      <c r="D38" s="697"/>
      <c r="E38" s="697"/>
    </row>
    <row r="39" spans="1:5" s="104" customFormat="1" ht="12" customHeight="1" x14ac:dyDescent="0.2">
      <c r="A39" s="237"/>
      <c r="B39" s="157" t="s">
        <v>154</v>
      </c>
      <c r="C39" s="726" t="s">
        <v>379</v>
      </c>
      <c r="D39" s="697">
        <v>942</v>
      </c>
      <c r="E39" s="1080">
        <f>942+4928</f>
        <v>5870</v>
      </c>
    </row>
    <row r="40" spans="1:5" s="104" customFormat="1" ht="12" customHeight="1" x14ac:dyDescent="0.2">
      <c r="A40" s="237"/>
      <c r="B40" s="157" t="s">
        <v>45</v>
      </c>
      <c r="C40" s="730" t="s">
        <v>380</v>
      </c>
      <c r="D40" s="701">
        <f>SUM(D41:D45)</f>
        <v>0</v>
      </c>
      <c r="E40" s="1133"/>
    </row>
    <row r="41" spans="1:5" s="104" customFormat="1" ht="12" customHeight="1" x14ac:dyDescent="0.2">
      <c r="A41" s="237"/>
      <c r="B41" s="157" t="s">
        <v>53</v>
      </c>
      <c r="C41" s="726" t="s">
        <v>243</v>
      </c>
      <c r="D41" s="697"/>
      <c r="E41" s="697"/>
    </row>
    <row r="42" spans="1:5" s="104" customFormat="1" ht="12" customHeight="1" x14ac:dyDescent="0.2">
      <c r="A42" s="237"/>
      <c r="B42" s="157" t="s">
        <v>54</v>
      </c>
      <c r="C42" s="726" t="s">
        <v>244</v>
      </c>
      <c r="D42" s="697"/>
      <c r="E42" s="697"/>
    </row>
    <row r="43" spans="1:5" s="104" customFormat="1" ht="12" customHeight="1" x14ac:dyDescent="0.2">
      <c r="A43" s="237"/>
      <c r="B43" s="157" t="s">
        <v>55</v>
      </c>
      <c r="C43" s="726" t="s">
        <v>245</v>
      </c>
      <c r="D43" s="697"/>
      <c r="E43" s="697"/>
    </row>
    <row r="44" spans="1:5" s="104" customFormat="1" ht="12" customHeight="1" x14ac:dyDescent="0.2">
      <c r="A44" s="237"/>
      <c r="B44" s="157" t="s">
        <v>56</v>
      </c>
      <c r="C44" s="726" t="s">
        <v>246</v>
      </c>
      <c r="D44" s="697"/>
      <c r="E44" s="697"/>
    </row>
    <row r="45" spans="1:5" s="104" customFormat="1" ht="12" customHeight="1" thickBot="1" x14ac:dyDescent="0.25">
      <c r="A45" s="244"/>
      <c r="B45" s="175" t="s">
        <v>155</v>
      </c>
      <c r="C45" s="727" t="s">
        <v>1079</v>
      </c>
      <c r="D45" s="702"/>
      <c r="E45" s="702"/>
    </row>
    <row r="46" spans="1:5" s="103" customFormat="1" ht="12" customHeight="1" thickBot="1" x14ac:dyDescent="0.25">
      <c r="A46" s="217" t="s">
        <v>901</v>
      </c>
      <c r="B46" s="235"/>
      <c r="C46" s="724" t="s">
        <v>247</v>
      </c>
      <c r="D46" s="366"/>
      <c r="E46" s="713">
        <f>E47+E48</f>
        <v>2318</v>
      </c>
    </row>
    <row r="47" spans="1:5" s="104" customFormat="1" ht="12" customHeight="1" x14ac:dyDescent="0.2">
      <c r="A47" s="237"/>
      <c r="B47" s="157" t="s">
        <v>51</v>
      </c>
      <c r="C47" s="725" t="s">
        <v>89</v>
      </c>
      <c r="D47" s="697"/>
      <c r="E47" s="697">
        <v>618</v>
      </c>
    </row>
    <row r="48" spans="1:5" s="104" customFormat="1" ht="12" customHeight="1" thickBot="1" x14ac:dyDescent="0.25">
      <c r="A48" s="237"/>
      <c r="B48" s="157" t="s">
        <v>52</v>
      </c>
      <c r="C48" s="727" t="s">
        <v>830</v>
      </c>
      <c r="D48" s="697"/>
      <c r="E48" s="1080">
        <f>1500+200</f>
        <v>1700</v>
      </c>
    </row>
    <row r="49" spans="1:7" s="104" customFormat="1" ht="12" customHeight="1" thickBot="1" x14ac:dyDescent="0.25">
      <c r="A49" s="209" t="s">
        <v>902</v>
      </c>
      <c r="B49" s="235"/>
      <c r="C49" s="724" t="s">
        <v>829</v>
      </c>
      <c r="D49" s="366">
        <v>414</v>
      </c>
      <c r="E49" s="713">
        <v>414</v>
      </c>
    </row>
    <row r="50" spans="1:7" s="104" customFormat="1" ht="12" customHeight="1" x14ac:dyDescent="0.2">
      <c r="A50" s="245"/>
      <c r="B50" s="157" t="s">
        <v>159</v>
      </c>
      <c r="C50" s="725" t="s">
        <v>157</v>
      </c>
      <c r="D50" s="703"/>
      <c r="E50" s="703"/>
    </row>
    <row r="51" spans="1:7" s="104" customFormat="1" ht="12" customHeight="1" x14ac:dyDescent="0.2">
      <c r="A51" s="245"/>
      <c r="B51" s="157" t="s">
        <v>160</v>
      </c>
      <c r="C51" s="726" t="s">
        <v>158</v>
      </c>
      <c r="D51" s="703">
        <v>414</v>
      </c>
      <c r="E51" s="703">
        <v>414</v>
      </c>
    </row>
    <row r="52" spans="1:7" s="104" customFormat="1" ht="12" customHeight="1" thickBot="1" x14ac:dyDescent="0.25">
      <c r="A52" s="237"/>
      <c r="B52" s="157" t="s">
        <v>309</v>
      </c>
      <c r="C52" s="728" t="s">
        <v>249</v>
      </c>
      <c r="D52" s="697"/>
      <c r="E52" s="697"/>
    </row>
    <row r="53" spans="1:7" s="104" customFormat="1" ht="12" customHeight="1" thickBot="1" x14ac:dyDescent="0.25">
      <c r="A53" s="217" t="s">
        <v>903</v>
      </c>
      <c r="B53" s="246"/>
      <c r="C53" s="723" t="s">
        <v>250</v>
      </c>
      <c r="D53" s="690"/>
      <c r="E53" s="1131"/>
    </row>
    <row r="54" spans="1:7" s="103" customFormat="1" ht="12" customHeight="1" thickBot="1" x14ac:dyDescent="0.25">
      <c r="A54" s="247" t="s">
        <v>904</v>
      </c>
      <c r="B54" s="248"/>
      <c r="C54" s="723" t="s">
        <v>394</v>
      </c>
      <c r="D54" s="704">
        <f>D9+D14+D23+D24+D33+D46+D49+D53</f>
        <v>307064.40000000002</v>
      </c>
      <c r="E54" s="704">
        <f>E9+E14+E23+E24+E33+E46+E49+E53</f>
        <v>336152</v>
      </c>
    </row>
    <row r="55" spans="1:7" s="103" customFormat="1" ht="12" customHeight="1" thickBot="1" x14ac:dyDescent="0.25">
      <c r="A55" s="209" t="s">
        <v>905</v>
      </c>
      <c r="B55" s="176"/>
      <c r="C55" s="723" t="s">
        <v>253</v>
      </c>
      <c r="D55" s="366"/>
      <c r="E55" s="713">
        <v>75491</v>
      </c>
    </row>
    <row r="56" spans="1:7" s="103" customFormat="1" ht="12" customHeight="1" x14ac:dyDescent="0.2">
      <c r="A56" s="239"/>
      <c r="B56" s="174" t="s">
        <v>92</v>
      </c>
      <c r="C56" s="731" t="s">
        <v>945</v>
      </c>
      <c r="D56" s="705"/>
      <c r="E56" s="1134">
        <v>75491</v>
      </c>
    </row>
    <row r="57" spans="1:7" s="103" customFormat="1" ht="12" customHeight="1" thickBot="1" x14ac:dyDescent="0.25">
      <c r="A57" s="244"/>
      <c r="B57" s="175" t="s">
        <v>93</v>
      </c>
      <c r="C57" s="732" t="s">
        <v>831</v>
      </c>
      <c r="D57" s="706"/>
      <c r="E57" s="702"/>
    </row>
    <row r="58" spans="1:7" s="104" customFormat="1" ht="15" customHeight="1" thickBot="1" x14ac:dyDescent="0.25">
      <c r="A58" s="249" t="s">
        <v>906</v>
      </c>
      <c r="B58" s="733"/>
      <c r="C58" s="734" t="s">
        <v>267</v>
      </c>
      <c r="D58" s="366"/>
      <c r="E58" s="713"/>
    </row>
    <row r="59" spans="1:7" s="104" customFormat="1" ht="12" customHeight="1" thickBot="1" x14ac:dyDescent="0.25">
      <c r="A59" s="249" t="s">
        <v>907</v>
      </c>
      <c r="B59" s="733"/>
      <c r="C59" s="734" t="s">
        <v>947</v>
      </c>
      <c r="D59" s="583">
        <f>D54+D55+D58</f>
        <v>307064.40000000002</v>
      </c>
      <c r="E59" s="988">
        <f>E54+E55+E58</f>
        <v>411643</v>
      </c>
      <c r="F59" s="719"/>
      <c r="G59" s="719"/>
    </row>
    <row r="60" spans="1:7" s="104" customFormat="1" ht="15" customHeight="1" thickBot="1" x14ac:dyDescent="0.25">
      <c r="A60" s="252"/>
      <c r="B60" s="735"/>
      <c r="C60" s="736"/>
      <c r="D60" s="707"/>
      <c r="E60" s="1135"/>
    </row>
    <row r="61" spans="1:7" s="101" customFormat="1" ht="25.5" customHeight="1" x14ac:dyDescent="0.2">
      <c r="A61" s="1217" t="s">
        <v>234</v>
      </c>
      <c r="B61" s="1218"/>
      <c r="C61" s="383" t="s">
        <v>664</v>
      </c>
      <c r="D61" s="692"/>
      <c r="E61" s="692"/>
    </row>
    <row r="62" spans="1:7" ht="13.5" thickBot="1" x14ac:dyDescent="0.25">
      <c r="A62" s="254"/>
      <c r="B62" s="255"/>
      <c r="C62" s="255"/>
      <c r="D62" s="708"/>
      <c r="E62" s="708"/>
    </row>
    <row r="63" spans="1:7" s="59" customFormat="1" ht="51.75" thickBot="1" x14ac:dyDescent="0.25">
      <c r="A63" s="256"/>
      <c r="B63" s="257"/>
      <c r="C63" s="258" t="s">
        <v>1</v>
      </c>
      <c r="D63" s="694" t="s">
        <v>1152</v>
      </c>
      <c r="E63" s="694" t="s">
        <v>1153</v>
      </c>
    </row>
    <row r="64" spans="1:7" s="105" customFormat="1" ht="12" customHeight="1" thickBot="1" x14ac:dyDescent="0.25">
      <c r="A64" s="217" t="s">
        <v>895</v>
      </c>
      <c r="B64" s="24"/>
      <c r="C64" s="597" t="s">
        <v>850</v>
      </c>
      <c r="D64" s="366">
        <f>SUM(D65:D69)</f>
        <v>124468</v>
      </c>
      <c r="E64" s="713">
        <f>SUM(E65:E69)</f>
        <v>167415</v>
      </c>
    </row>
    <row r="65" spans="1:7" ht="12" customHeight="1" x14ac:dyDescent="0.2">
      <c r="A65" s="259"/>
      <c r="B65" s="173" t="s">
        <v>57</v>
      </c>
      <c r="C65" s="593" t="s">
        <v>926</v>
      </c>
      <c r="D65" s="703">
        <v>27528</v>
      </c>
      <c r="E65" s="1077">
        <f>27528+2429+4632</f>
        <v>34589</v>
      </c>
      <c r="G65" s="720"/>
    </row>
    <row r="66" spans="1:7" ht="12" customHeight="1" x14ac:dyDescent="0.2">
      <c r="A66" s="260"/>
      <c r="B66" s="157" t="s">
        <v>58</v>
      </c>
      <c r="C66" s="594" t="s">
        <v>164</v>
      </c>
      <c r="D66" s="687">
        <v>7484</v>
      </c>
      <c r="E66" s="1080">
        <f>7484+1250</f>
        <v>8734</v>
      </c>
      <c r="G66" s="720"/>
    </row>
    <row r="67" spans="1:7" ht="12" customHeight="1" x14ac:dyDescent="0.2">
      <c r="A67" s="260"/>
      <c r="B67" s="157" t="s">
        <v>59</v>
      </c>
      <c r="C67" s="594" t="s">
        <v>88</v>
      </c>
      <c r="D67" s="697">
        <v>67633</v>
      </c>
      <c r="E67" s="697">
        <f>67633+1095+544+618</f>
        <v>69890</v>
      </c>
      <c r="G67" s="720"/>
    </row>
    <row r="68" spans="1:7" ht="12" customHeight="1" x14ac:dyDescent="0.2">
      <c r="A68" s="260"/>
      <c r="B68" s="157" t="s">
        <v>60</v>
      </c>
      <c r="C68" s="594" t="s">
        <v>165</v>
      </c>
      <c r="D68" s="697">
        <v>17677</v>
      </c>
      <c r="E68" s="697">
        <v>17677</v>
      </c>
      <c r="G68" s="720"/>
    </row>
    <row r="69" spans="1:7" ht="12" customHeight="1" x14ac:dyDescent="0.2">
      <c r="A69" s="260"/>
      <c r="B69" s="157" t="s">
        <v>71</v>
      </c>
      <c r="C69" s="594" t="s">
        <v>166</v>
      </c>
      <c r="D69" s="697">
        <f>SUM(D71:D77)</f>
        <v>4146</v>
      </c>
      <c r="E69" s="697">
        <f>SUM(E71:E78)</f>
        <v>36525</v>
      </c>
      <c r="G69" s="720"/>
    </row>
    <row r="70" spans="1:7" ht="12" customHeight="1" x14ac:dyDescent="0.2">
      <c r="A70" s="260"/>
      <c r="B70" s="157" t="s">
        <v>61</v>
      </c>
      <c r="C70" s="594" t="s">
        <v>188</v>
      </c>
      <c r="D70" s="687"/>
      <c r="E70" s="697"/>
      <c r="G70" s="720"/>
    </row>
    <row r="71" spans="1:7" ht="12" customHeight="1" x14ac:dyDescent="0.2">
      <c r="A71" s="260"/>
      <c r="B71" s="157" t="s">
        <v>62</v>
      </c>
      <c r="C71" s="605" t="s">
        <v>832</v>
      </c>
      <c r="D71" s="697"/>
      <c r="E71" s="697"/>
      <c r="G71" s="720"/>
    </row>
    <row r="72" spans="1:7" ht="12" customHeight="1" x14ac:dyDescent="0.2">
      <c r="A72" s="260"/>
      <c r="B72" s="157" t="s">
        <v>72</v>
      </c>
      <c r="C72" s="737" t="s">
        <v>395</v>
      </c>
      <c r="D72" s="697">
        <v>500</v>
      </c>
      <c r="E72" s="697">
        <v>500</v>
      </c>
      <c r="G72" s="720"/>
    </row>
    <row r="73" spans="1:7" ht="12" customHeight="1" x14ac:dyDescent="0.2">
      <c r="A73" s="260"/>
      <c r="B73" s="157" t="s">
        <v>73</v>
      </c>
      <c r="C73" s="737" t="s">
        <v>833</v>
      </c>
      <c r="D73" s="697">
        <f>2260+386-500</f>
        <v>2146</v>
      </c>
      <c r="E73" s="697">
        <v>2146</v>
      </c>
      <c r="G73" s="720"/>
    </row>
    <row r="74" spans="1:7" ht="12" customHeight="1" x14ac:dyDescent="0.2">
      <c r="A74" s="260"/>
      <c r="B74" s="157" t="s">
        <v>74</v>
      </c>
      <c r="C74" s="737" t="s">
        <v>1089</v>
      </c>
      <c r="D74" s="697">
        <v>1500</v>
      </c>
      <c r="E74" s="697">
        <v>1500</v>
      </c>
      <c r="G74" s="720"/>
    </row>
    <row r="75" spans="1:7" ht="12" customHeight="1" x14ac:dyDescent="0.2">
      <c r="A75" s="260"/>
      <c r="B75" s="157" t="s">
        <v>75</v>
      </c>
      <c r="C75" s="606" t="s">
        <v>834</v>
      </c>
      <c r="D75" s="697"/>
      <c r="E75" s="697">
        <v>6315</v>
      </c>
      <c r="G75" s="720"/>
    </row>
    <row r="76" spans="1:7" ht="12" customHeight="1" x14ac:dyDescent="0.2">
      <c r="A76" s="260"/>
      <c r="B76" s="157" t="s">
        <v>77</v>
      </c>
      <c r="C76" s="607" t="s">
        <v>835</v>
      </c>
      <c r="D76" s="697"/>
      <c r="E76" s="697"/>
      <c r="G76" s="720"/>
    </row>
    <row r="77" spans="1:7" ht="12" customHeight="1" x14ac:dyDescent="0.2">
      <c r="A77" s="261"/>
      <c r="B77" s="177" t="s">
        <v>167</v>
      </c>
      <c r="C77" s="1079" t="s">
        <v>1015</v>
      </c>
      <c r="D77" s="700"/>
      <c r="E77" s="700"/>
      <c r="G77" s="720"/>
    </row>
    <row r="78" spans="1:7" ht="12" customHeight="1" thickBot="1" x14ac:dyDescent="0.25">
      <c r="A78" s="382"/>
      <c r="B78" s="175" t="s">
        <v>1154</v>
      </c>
      <c r="C78" s="608" t="s">
        <v>1155</v>
      </c>
      <c r="D78" s="702"/>
      <c r="E78" s="702">
        <f>103+25961</f>
        <v>26064</v>
      </c>
      <c r="G78" s="720"/>
    </row>
    <row r="79" spans="1:7" ht="12" customHeight="1" thickBot="1" x14ac:dyDescent="0.25">
      <c r="A79" s="217" t="s">
        <v>896</v>
      </c>
      <c r="B79" s="24"/>
      <c r="C79" s="597" t="s">
        <v>849</v>
      </c>
      <c r="D79" s="366">
        <f>SUM(D80:D81)</f>
        <v>23171</v>
      </c>
      <c r="E79" s="713">
        <f>SUM(E80:E81)</f>
        <v>48099</v>
      </c>
      <c r="G79" s="720"/>
    </row>
    <row r="80" spans="1:7" s="105" customFormat="1" ht="12" customHeight="1" x14ac:dyDescent="0.2">
      <c r="A80" s="259"/>
      <c r="B80" s="173" t="s">
        <v>63</v>
      </c>
      <c r="C80" s="738" t="s">
        <v>836</v>
      </c>
      <c r="D80" s="686">
        <v>16535</v>
      </c>
      <c r="E80" s="1077">
        <f>16535+20517+200</f>
        <v>37252</v>
      </c>
      <c r="G80" s="720"/>
    </row>
    <row r="81" spans="1:7" ht="12" customHeight="1" x14ac:dyDescent="0.2">
      <c r="A81" s="260"/>
      <c r="B81" s="157" t="s">
        <v>64</v>
      </c>
      <c r="C81" s="739" t="s">
        <v>168</v>
      </c>
      <c r="D81" s="687">
        <v>6636</v>
      </c>
      <c r="E81" s="697">
        <f>6636+4211</f>
        <v>10847</v>
      </c>
      <c r="G81" s="720"/>
    </row>
    <row r="82" spans="1:7" ht="12" customHeight="1" x14ac:dyDescent="0.2">
      <c r="A82" s="260"/>
      <c r="B82" s="157" t="s">
        <v>65</v>
      </c>
      <c r="C82" s="739" t="s">
        <v>281</v>
      </c>
      <c r="D82" s="687"/>
      <c r="E82" s="697"/>
      <c r="G82" s="720">
        <f t="shared" ref="G82:G89" si="0">E82-D82</f>
        <v>0</v>
      </c>
    </row>
    <row r="83" spans="1:7" ht="12" customHeight="1" x14ac:dyDescent="0.2">
      <c r="A83" s="260"/>
      <c r="B83" s="157" t="s">
        <v>66</v>
      </c>
      <c r="C83" s="739" t="s">
        <v>837</v>
      </c>
      <c r="D83" s="687"/>
      <c r="E83" s="697"/>
      <c r="G83" s="720">
        <f t="shared" si="0"/>
        <v>0</v>
      </c>
    </row>
    <row r="84" spans="1:7" ht="12" customHeight="1" x14ac:dyDescent="0.2">
      <c r="A84" s="260"/>
      <c r="B84" s="157" t="s">
        <v>67</v>
      </c>
      <c r="C84" s="737" t="s">
        <v>842</v>
      </c>
      <c r="D84" s="687"/>
      <c r="E84" s="697"/>
      <c r="G84" s="720">
        <f t="shared" si="0"/>
        <v>0</v>
      </c>
    </row>
    <row r="85" spans="1:7" ht="12" customHeight="1" x14ac:dyDescent="0.2">
      <c r="A85" s="260"/>
      <c r="B85" s="157" t="s">
        <v>76</v>
      </c>
      <c r="C85" s="737" t="s">
        <v>841</v>
      </c>
      <c r="D85" s="687"/>
      <c r="E85" s="697"/>
      <c r="G85" s="720">
        <f t="shared" si="0"/>
        <v>0</v>
      </c>
    </row>
    <row r="86" spans="1:7" ht="12" customHeight="1" x14ac:dyDescent="0.2">
      <c r="A86" s="260"/>
      <c r="B86" s="157" t="s">
        <v>78</v>
      </c>
      <c r="C86" s="737" t="s">
        <v>840</v>
      </c>
      <c r="D86" s="687"/>
      <c r="E86" s="697"/>
      <c r="G86" s="720">
        <f t="shared" si="0"/>
        <v>0</v>
      </c>
    </row>
    <row r="87" spans="1:7" s="105" customFormat="1" ht="12" customHeight="1" x14ac:dyDescent="0.2">
      <c r="A87" s="260"/>
      <c r="B87" s="157" t="s">
        <v>169</v>
      </c>
      <c r="C87" s="737" t="s">
        <v>839</v>
      </c>
      <c r="D87" s="687"/>
      <c r="E87" s="697"/>
      <c r="G87" s="720">
        <f t="shared" si="0"/>
        <v>0</v>
      </c>
    </row>
    <row r="88" spans="1:7" ht="23.25" customHeight="1" x14ac:dyDescent="0.2">
      <c r="A88" s="260"/>
      <c r="B88" s="157" t="s">
        <v>170</v>
      </c>
      <c r="C88" s="737" t="s">
        <v>838</v>
      </c>
      <c r="D88" s="687"/>
      <c r="E88" s="697"/>
      <c r="G88" s="720">
        <f t="shared" si="0"/>
        <v>0</v>
      </c>
    </row>
    <row r="89" spans="1:7" ht="34.5" thickBot="1" x14ac:dyDescent="0.25">
      <c r="A89" s="260"/>
      <c r="B89" s="157" t="s">
        <v>171</v>
      </c>
      <c r="C89" s="740" t="s">
        <v>843</v>
      </c>
      <c r="D89" s="687"/>
      <c r="E89" s="697"/>
      <c r="G89" s="720">
        <f t="shared" si="0"/>
        <v>0</v>
      </c>
    </row>
    <row r="90" spans="1:7" ht="12" customHeight="1" thickBot="1" x14ac:dyDescent="0.25">
      <c r="A90" s="380" t="s">
        <v>897</v>
      </c>
      <c r="B90" s="26"/>
      <c r="C90" s="741" t="s">
        <v>844</v>
      </c>
      <c r="D90" s="709">
        <f>SUM(D91:D92)</f>
        <v>15353</v>
      </c>
      <c r="E90" s="1136">
        <f>SUM(E91:E92)</f>
        <v>45608</v>
      </c>
      <c r="G90" s="720"/>
    </row>
    <row r="91" spans="1:7" s="105" customFormat="1" ht="12" customHeight="1" x14ac:dyDescent="0.2">
      <c r="A91" s="381"/>
      <c r="B91" s="174" t="s">
        <v>37</v>
      </c>
      <c r="C91" s="742" t="s">
        <v>3</v>
      </c>
      <c r="D91" s="710">
        <v>15353</v>
      </c>
      <c r="E91" s="698">
        <f>15353+1456</f>
        <v>16809</v>
      </c>
      <c r="G91" s="720"/>
    </row>
    <row r="92" spans="1:7" s="105" customFormat="1" ht="12" customHeight="1" thickBot="1" x14ac:dyDescent="0.25">
      <c r="A92" s="382"/>
      <c r="B92" s="175" t="s">
        <v>38</v>
      </c>
      <c r="C92" s="743" t="s">
        <v>1018</v>
      </c>
      <c r="D92" s="702"/>
      <c r="E92" s="1078">
        <f>6675+20624+1500</f>
        <v>28799</v>
      </c>
      <c r="G92" s="720"/>
    </row>
    <row r="93" spans="1:7" s="105" customFormat="1" ht="12" customHeight="1" thickBot="1" x14ac:dyDescent="0.25">
      <c r="A93" s="385" t="s">
        <v>898</v>
      </c>
      <c r="B93" s="386"/>
      <c r="C93" s="744" t="s">
        <v>286</v>
      </c>
      <c r="D93" s="711"/>
      <c r="E93" s="1137"/>
      <c r="G93" s="720"/>
    </row>
    <row r="94" spans="1:7" s="105" customFormat="1" ht="12" customHeight="1" thickBot="1" x14ac:dyDescent="0.25">
      <c r="A94" s="217" t="s">
        <v>899</v>
      </c>
      <c r="B94" s="189"/>
      <c r="C94" s="745" t="s">
        <v>236</v>
      </c>
      <c r="D94" s="690">
        <f>'9. sz. mell.'!D25+'10. sz. mell.'!D25</f>
        <v>144072</v>
      </c>
      <c r="E94" s="1139">
        <f>'9. sz. mell.'!E25+'10. sz. mell.'!E25</f>
        <v>144336</v>
      </c>
      <c r="G94" s="720"/>
    </row>
    <row r="95" spans="1:7" s="105" customFormat="1" ht="12" customHeight="1" thickBot="1" x14ac:dyDescent="0.25">
      <c r="A95" s="217" t="s">
        <v>900</v>
      </c>
      <c r="B95" s="24"/>
      <c r="C95" s="746" t="s">
        <v>845</v>
      </c>
      <c r="D95" s="712">
        <f>D64+D79+D90+D93+D94</f>
        <v>307064</v>
      </c>
      <c r="E95" s="1138">
        <f>E64+E79+E90+E93+E94</f>
        <v>405458</v>
      </c>
      <c r="F95" s="808"/>
      <c r="G95" s="720"/>
    </row>
    <row r="96" spans="1:7" s="105" customFormat="1" ht="12" customHeight="1" thickBot="1" x14ac:dyDescent="0.25">
      <c r="A96" s="217" t="s">
        <v>901</v>
      </c>
      <c r="B96" s="24"/>
      <c r="C96" s="746" t="s">
        <v>848</v>
      </c>
      <c r="D96" s="366"/>
      <c r="E96" s="713">
        <v>6185</v>
      </c>
      <c r="G96" s="720"/>
    </row>
    <row r="97" spans="1:8" ht="12.75" customHeight="1" x14ac:dyDescent="0.2">
      <c r="A97" s="259"/>
      <c r="B97" s="157" t="s">
        <v>235</v>
      </c>
      <c r="C97" s="738" t="s">
        <v>847</v>
      </c>
      <c r="D97" s="703"/>
      <c r="E97" s="703">
        <v>6185</v>
      </c>
      <c r="G97" s="720"/>
    </row>
    <row r="98" spans="1:8" ht="12" customHeight="1" thickBot="1" x14ac:dyDescent="0.25">
      <c r="A98" s="261"/>
      <c r="B98" s="177" t="s">
        <v>52</v>
      </c>
      <c r="C98" s="747" t="s">
        <v>846</v>
      </c>
      <c r="D98" s="700"/>
      <c r="E98" s="700"/>
      <c r="G98" s="720"/>
    </row>
    <row r="99" spans="1:8" ht="13.5" thickBot="1" x14ac:dyDescent="0.25">
      <c r="A99" s="217" t="s">
        <v>902</v>
      </c>
      <c r="B99" s="246"/>
      <c r="C99" s="746" t="s">
        <v>297</v>
      </c>
      <c r="D99" s="713"/>
      <c r="E99" s="713"/>
      <c r="G99" s="720"/>
    </row>
    <row r="100" spans="1:8" ht="15" customHeight="1" thickBot="1" x14ac:dyDescent="0.25">
      <c r="A100" s="217" t="s">
        <v>903</v>
      </c>
      <c r="B100" s="246"/>
      <c r="C100" s="746" t="s">
        <v>948</v>
      </c>
      <c r="D100" s="988">
        <f>D95+D96+D99</f>
        <v>307064</v>
      </c>
      <c r="E100" s="988">
        <f>E95+E96+E99</f>
        <v>411643</v>
      </c>
      <c r="F100" s="720"/>
      <c r="G100" s="720"/>
      <c r="H100" s="720"/>
    </row>
    <row r="101" spans="1:8" ht="15" hidden="1" customHeight="1" thickBot="1" x14ac:dyDescent="0.25">
      <c r="A101" s="265" t="s">
        <v>208</v>
      </c>
      <c r="B101" s="266"/>
      <c r="C101" s="267"/>
      <c r="D101" s="131"/>
    </row>
    <row r="102" spans="1:8" ht="14.25" hidden="1" customHeight="1" thickBot="1" x14ac:dyDescent="0.25">
      <c r="A102" s="265" t="s">
        <v>209</v>
      </c>
      <c r="B102" s="266"/>
      <c r="C102" s="267"/>
      <c r="D102" s="131"/>
    </row>
    <row r="103" spans="1:8" hidden="1" x14ac:dyDescent="0.2"/>
    <row r="105" spans="1:8" x14ac:dyDescent="0.2">
      <c r="D105" s="589"/>
    </row>
  </sheetData>
  <sheetProtection formatCells="0"/>
  <mergeCells count="3">
    <mergeCell ref="A2:B2"/>
    <mergeCell ref="A5:B5"/>
    <mergeCell ref="A61:B6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8" orientation="portrait" verticalDpi="300" r:id="rId1"/>
  <headerFooter alignWithMargins="0">
    <oddHeader>&amp;R&amp;"Times New Roman CE,Félkövér"&amp;11 8. melléklet a 8/2016. (IX.30.) önkormányzati rendelethez</oddHeader>
  </headerFooter>
  <rowBreaks count="1" manualBreakCount="1">
    <brk id="60" max="4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2"/>
  <sheetViews>
    <sheetView topLeftCell="A25" workbookViewId="0">
      <selection activeCell="C18" sqref="C18"/>
    </sheetView>
  </sheetViews>
  <sheetFormatPr defaultColWidth="9.33203125" defaultRowHeight="12.75" x14ac:dyDescent="0.2"/>
  <cols>
    <col min="1" max="1" width="9.6640625" style="263" customWidth="1"/>
    <col min="2" max="2" width="9.6640625" style="264" customWidth="1"/>
    <col min="3" max="3" width="72" style="264" customWidth="1"/>
    <col min="4" max="4" width="25" style="26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25"/>
      <c r="D1" s="270" t="s">
        <v>851</v>
      </c>
    </row>
    <row r="2" spans="1:4" s="101" customFormat="1" ht="25.5" customHeight="1" x14ac:dyDescent="0.2">
      <c r="A2" s="1217" t="s">
        <v>204</v>
      </c>
      <c r="B2" s="1218"/>
      <c r="C2" s="383" t="s">
        <v>211</v>
      </c>
      <c r="D2" s="404" t="s">
        <v>7</v>
      </c>
    </row>
    <row r="3" spans="1:4" s="101" customFormat="1" ht="16.5" hidden="1" thickBot="1" x14ac:dyDescent="0.25">
      <c r="A3" s="226" t="s">
        <v>203</v>
      </c>
      <c r="B3" s="227"/>
      <c r="C3" s="405" t="s">
        <v>213</v>
      </c>
      <c r="D3" s="406" t="s">
        <v>237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219" t="s">
        <v>205</v>
      </c>
      <c r="B5" s="1220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4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4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4" customFormat="1" ht="12" customHeight="1" thickBot="1" x14ac:dyDescent="0.25">
      <c r="A25" s="217" t="s">
        <v>898</v>
      </c>
      <c r="B25" s="133"/>
      <c r="C25" s="133" t="s">
        <v>238</v>
      </c>
      <c r="D25" s="367"/>
    </row>
    <row r="26" spans="1:4" s="103" customFormat="1" ht="12" customHeight="1" thickBot="1" x14ac:dyDescent="0.25">
      <c r="A26" s="217" t="s">
        <v>899</v>
      </c>
      <c r="B26" s="235"/>
      <c r="C26" s="133" t="s">
        <v>858</v>
      </c>
      <c r="D26" s="367"/>
    </row>
    <row r="27" spans="1:4" s="103" customFormat="1" ht="12" customHeight="1" thickBot="1" x14ac:dyDescent="0.25">
      <c r="A27" s="209" t="s">
        <v>900</v>
      </c>
      <c r="B27" s="176"/>
      <c r="C27" s="133" t="s">
        <v>863</v>
      </c>
      <c r="D27" s="390">
        <f>+D8+D17+D22+D25+D26</f>
        <v>0</v>
      </c>
    </row>
    <row r="28" spans="1:4" s="103" customFormat="1" ht="12" customHeight="1" thickBot="1" x14ac:dyDescent="0.25">
      <c r="A28" s="398" t="s">
        <v>901</v>
      </c>
      <c r="B28" s="407"/>
      <c r="C28" s="400" t="s">
        <v>859</v>
      </c>
      <c r="D28" s="411">
        <f>+D29+D30</f>
        <v>0</v>
      </c>
    </row>
    <row r="29" spans="1:4" s="103" customFormat="1" ht="12" customHeight="1" x14ac:dyDescent="0.2">
      <c r="A29" s="239"/>
      <c r="B29" s="174" t="s">
        <v>51</v>
      </c>
      <c r="C29" s="149" t="s">
        <v>355</v>
      </c>
      <c r="D29" s="409"/>
    </row>
    <row r="30" spans="1:4" s="104" customFormat="1" ht="12" customHeight="1" thickBot="1" x14ac:dyDescent="0.25">
      <c r="A30" s="408"/>
      <c r="B30" s="175" t="s">
        <v>52</v>
      </c>
      <c r="C30" s="399" t="s">
        <v>860</v>
      </c>
      <c r="D30" s="97"/>
    </row>
    <row r="31" spans="1:4" s="104" customFormat="1" ht="12" customHeight="1" thickBot="1" x14ac:dyDescent="0.25">
      <c r="A31" s="249" t="s">
        <v>902</v>
      </c>
      <c r="B31" s="396"/>
      <c r="C31" s="397" t="s">
        <v>861</v>
      </c>
      <c r="D31" s="389"/>
    </row>
    <row r="32" spans="1:4" s="104" customFormat="1" ht="15" customHeight="1" thickBot="1" x14ac:dyDescent="0.25">
      <c r="A32" s="249" t="s">
        <v>903</v>
      </c>
      <c r="B32" s="250"/>
      <c r="C32" s="251" t="s">
        <v>862</v>
      </c>
      <c r="D32" s="393">
        <f>+D27+D28+D31</f>
        <v>0</v>
      </c>
    </row>
    <row r="33" spans="1:4" s="104" customFormat="1" ht="15" customHeight="1" x14ac:dyDescent="0.2">
      <c r="A33" s="252"/>
      <c r="B33" s="252"/>
      <c r="C33" s="253"/>
      <c r="D33" s="391"/>
    </row>
    <row r="34" spans="1:4" ht="13.5" thickBot="1" x14ac:dyDescent="0.25">
      <c r="A34" s="254"/>
      <c r="B34" s="255"/>
      <c r="C34" s="255"/>
      <c r="D34" s="392"/>
    </row>
    <row r="35" spans="1:4" s="59" customFormat="1" ht="16.5" customHeight="1" thickBot="1" x14ac:dyDescent="0.25">
      <c r="A35" s="256"/>
      <c r="B35" s="257"/>
      <c r="C35" s="258" t="s">
        <v>1</v>
      </c>
      <c r="D35" s="393"/>
    </row>
    <row r="36" spans="1:4" s="105" customFormat="1" ht="12" customHeight="1" thickBot="1" x14ac:dyDescent="0.25">
      <c r="A36" s="217" t="s">
        <v>895</v>
      </c>
      <c r="B36" s="24"/>
      <c r="C36" s="133" t="s">
        <v>850</v>
      </c>
      <c r="D36" s="346">
        <f>SUM(D37:D41)</f>
        <v>0</v>
      </c>
    </row>
    <row r="37" spans="1:4" ht="12" customHeight="1" x14ac:dyDescent="0.2">
      <c r="A37" s="259"/>
      <c r="B37" s="173" t="s">
        <v>57</v>
      </c>
      <c r="C37" s="11" t="s">
        <v>926</v>
      </c>
      <c r="D37" s="90"/>
    </row>
    <row r="38" spans="1:4" ht="12" customHeight="1" x14ac:dyDescent="0.2">
      <c r="A38" s="260"/>
      <c r="B38" s="157" t="s">
        <v>58</v>
      </c>
      <c r="C38" s="9" t="s">
        <v>164</v>
      </c>
      <c r="D38" s="93"/>
    </row>
    <row r="39" spans="1:4" ht="12" customHeight="1" x14ac:dyDescent="0.2">
      <c r="A39" s="260"/>
      <c r="B39" s="157" t="s">
        <v>59</v>
      </c>
      <c r="C39" s="9" t="s">
        <v>88</v>
      </c>
      <c r="D39" s="93"/>
    </row>
    <row r="40" spans="1:4" ht="12" customHeight="1" x14ac:dyDescent="0.2">
      <c r="A40" s="260"/>
      <c r="B40" s="157" t="s">
        <v>60</v>
      </c>
      <c r="C40" s="9" t="s">
        <v>165</v>
      </c>
      <c r="D40" s="93"/>
    </row>
    <row r="41" spans="1:4" ht="12" customHeight="1" thickBot="1" x14ac:dyDescent="0.25">
      <c r="A41" s="260"/>
      <c r="B41" s="157" t="s">
        <v>71</v>
      </c>
      <c r="C41" s="9" t="s">
        <v>166</v>
      </c>
      <c r="D41" s="93"/>
    </row>
    <row r="42" spans="1:4" ht="12" customHeight="1" thickBot="1" x14ac:dyDescent="0.25">
      <c r="A42" s="217" t="s">
        <v>896</v>
      </c>
      <c r="B42" s="24"/>
      <c r="C42" s="133" t="s">
        <v>867</v>
      </c>
      <c r="D42" s="346">
        <f>SUM(D43:D46)</f>
        <v>0</v>
      </c>
    </row>
    <row r="43" spans="1:4" s="105" customFormat="1" ht="12" customHeight="1" x14ac:dyDescent="0.2">
      <c r="A43" s="259"/>
      <c r="B43" s="173" t="s">
        <v>63</v>
      </c>
      <c r="C43" s="11" t="s">
        <v>280</v>
      </c>
      <c r="D43" s="90"/>
    </row>
    <row r="44" spans="1:4" ht="12" customHeight="1" x14ac:dyDescent="0.2">
      <c r="A44" s="260"/>
      <c r="B44" s="157" t="s">
        <v>64</v>
      </c>
      <c r="C44" s="9" t="s">
        <v>168</v>
      </c>
      <c r="D44" s="93"/>
    </row>
    <row r="45" spans="1:4" ht="12" customHeight="1" x14ac:dyDescent="0.2">
      <c r="A45" s="260"/>
      <c r="B45" s="157" t="s">
        <v>67</v>
      </c>
      <c r="C45" s="9" t="s">
        <v>2</v>
      </c>
      <c r="D45" s="93"/>
    </row>
    <row r="46" spans="1:4" ht="12" customHeight="1" thickBot="1" x14ac:dyDescent="0.25">
      <c r="A46" s="260"/>
      <c r="B46" s="157" t="s">
        <v>78</v>
      </c>
      <c r="C46" s="9" t="s">
        <v>864</v>
      </c>
      <c r="D46" s="93"/>
    </row>
    <row r="47" spans="1:4" ht="12" customHeight="1" thickBot="1" x14ac:dyDescent="0.25">
      <c r="A47" s="217" t="s">
        <v>897</v>
      </c>
      <c r="B47" s="24"/>
      <c r="C47" s="24" t="s">
        <v>865</v>
      </c>
      <c r="D47" s="367"/>
    </row>
    <row r="48" spans="1:4" s="104" customFormat="1" ht="12" customHeight="1" thickBot="1" x14ac:dyDescent="0.25">
      <c r="A48" s="249" t="s">
        <v>898</v>
      </c>
      <c r="B48" s="396"/>
      <c r="C48" s="397" t="s">
        <v>868</v>
      </c>
      <c r="D48" s="389"/>
    </row>
    <row r="49" spans="1:4" ht="15" customHeight="1" thickBot="1" x14ac:dyDescent="0.25">
      <c r="A49" s="217" t="s">
        <v>899</v>
      </c>
      <c r="B49" s="246"/>
      <c r="C49" s="262" t="s">
        <v>866</v>
      </c>
      <c r="D49" s="394">
        <f>+D36+D42+D47+D48</f>
        <v>0</v>
      </c>
    </row>
    <row r="50" spans="1:4" ht="13.5" thickBot="1" x14ac:dyDescent="0.25">
      <c r="D50" s="395"/>
    </row>
    <row r="51" spans="1:4" ht="15" customHeight="1" thickBot="1" x14ac:dyDescent="0.25">
      <c r="A51" s="265" t="s">
        <v>208</v>
      </c>
      <c r="B51" s="266"/>
      <c r="C51" s="267"/>
      <c r="D51" s="131"/>
    </row>
    <row r="52" spans="1:4" ht="14.25" customHeight="1" thickBot="1" x14ac:dyDescent="0.25">
      <c r="A52" s="265" t="s">
        <v>209</v>
      </c>
      <c r="B52" s="266"/>
      <c r="C52" s="267"/>
      <c r="D52" s="131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403</v>
      </c>
    </row>
    <row r="2" spans="1:4" s="101" customFormat="1" ht="25.5" customHeight="1" x14ac:dyDescent="0.2">
      <c r="A2" s="1217" t="s">
        <v>204</v>
      </c>
      <c r="B2" s="1218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5</v>
      </c>
      <c r="D3" s="273" t="s">
        <v>931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219" t="s">
        <v>205</v>
      </c>
      <c r="B5" s="1220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4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5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ht="15.75" thickBot="1" x14ac:dyDescent="0.25">
      <c r="A29" s="408"/>
      <c r="B29" s="175" t="s">
        <v>45</v>
      </c>
      <c r="C29" s="399" t="s">
        <v>860</v>
      </c>
      <c r="D29" s="97"/>
    </row>
    <row r="30" spans="1:4" s="59" customFormat="1" ht="16.5" customHeight="1" thickBot="1" x14ac:dyDescent="0.25">
      <c r="A30" s="249" t="s">
        <v>901</v>
      </c>
      <c r="B30" s="396"/>
      <c r="C30" s="397" t="s">
        <v>873</v>
      </c>
      <c r="D30" s="389"/>
    </row>
    <row r="31" spans="1:4" s="105" customFormat="1" ht="12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s="105" customFormat="1" ht="12" customHeight="1" x14ac:dyDescent="0.2">
      <c r="A38" s="260"/>
      <c r="B38" s="157" t="s">
        <v>59</v>
      </c>
      <c r="C38" s="9" t="s">
        <v>88</v>
      </c>
      <c r="D38" s="93"/>
    </row>
    <row r="39" spans="1:4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5" customHeight="1" x14ac:dyDescent="0.2">
      <c r="A43" s="260"/>
      <c r="B43" s="157" t="s">
        <v>64</v>
      </c>
      <c r="C43" s="9" t="s">
        <v>168</v>
      </c>
      <c r="D43" s="93"/>
    </row>
    <row r="44" spans="1:4" x14ac:dyDescent="0.2">
      <c r="A44" s="260"/>
      <c r="B44" s="157" t="s">
        <v>67</v>
      </c>
      <c r="C44" s="9" t="s">
        <v>2</v>
      </c>
      <c r="D44" s="93"/>
    </row>
    <row r="45" spans="1:4" ht="15" customHeight="1" thickBot="1" x14ac:dyDescent="0.25">
      <c r="A45" s="260"/>
      <c r="B45" s="157" t="s">
        <v>78</v>
      </c>
      <c r="C45" s="9" t="s">
        <v>864</v>
      </c>
      <c r="D45" s="93"/>
    </row>
    <row r="46" spans="1:4" ht="14.25" customHeight="1" thickBot="1" x14ac:dyDescent="0.25">
      <c r="A46" s="217" t="s">
        <v>897</v>
      </c>
      <c r="B46" s="24"/>
      <c r="C46" s="24" t="s">
        <v>865</v>
      </c>
      <c r="D46" s="367"/>
    </row>
    <row r="47" spans="1:4" ht="13.5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25" workbookViewId="0">
      <selection activeCell="G29" sqref="G29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402</v>
      </c>
    </row>
    <row r="2" spans="1:4" s="101" customFormat="1" ht="25.5" customHeight="1" x14ac:dyDescent="0.2">
      <c r="A2" s="1217" t="s">
        <v>204</v>
      </c>
      <c r="B2" s="1218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6</v>
      </c>
      <c r="D3" s="273" t="s">
        <v>7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219" t="s">
        <v>205</v>
      </c>
      <c r="B5" s="1220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6"/>
  <sheetViews>
    <sheetView topLeftCell="A4" workbookViewId="0">
      <selection activeCell="B34" sqref="B34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2" spans="1:2" x14ac:dyDescent="0.2">
      <c r="A2" t="s">
        <v>96</v>
      </c>
    </row>
    <row r="4" spans="1:2" x14ac:dyDescent="0.2">
      <c r="A4" s="144"/>
      <c r="B4" s="144"/>
    </row>
    <row r="5" spans="1:2" s="156" customFormat="1" ht="15.75" x14ac:dyDescent="0.25">
      <c r="A5" s="100" t="s">
        <v>398</v>
      </c>
      <c r="B5" s="155"/>
    </row>
    <row r="6" spans="1:2" x14ac:dyDescent="0.2">
      <c r="A6" s="144"/>
      <c r="B6" s="144"/>
    </row>
    <row r="7" spans="1:2" x14ac:dyDescent="0.2">
      <c r="A7" s="144" t="s">
        <v>194</v>
      </c>
      <c r="B7" s="144" t="s">
        <v>405</v>
      </c>
    </row>
    <row r="8" spans="1:2" x14ac:dyDescent="0.2">
      <c r="A8" s="144" t="s">
        <v>97</v>
      </c>
      <c r="B8" s="144" t="s">
        <v>406</v>
      </c>
    </row>
    <row r="9" spans="1:2" x14ac:dyDescent="0.2">
      <c r="A9" s="144" t="s">
        <v>396</v>
      </c>
      <c r="B9" s="144" t="s">
        <v>407</v>
      </c>
    </row>
    <row r="10" spans="1:2" x14ac:dyDescent="0.2">
      <c r="A10" s="144"/>
      <c r="B10" s="144"/>
    </row>
    <row r="11" spans="1:2" x14ac:dyDescent="0.2">
      <c r="A11" s="144"/>
      <c r="B11" s="144"/>
    </row>
    <row r="12" spans="1:2" s="156" customFormat="1" ht="15.75" x14ac:dyDescent="0.25">
      <c r="A12" s="100" t="s">
        <v>399</v>
      </c>
      <c r="B12" s="155"/>
    </row>
    <row r="13" spans="1:2" x14ac:dyDescent="0.2">
      <c r="A13" s="144"/>
      <c r="B13" s="144"/>
    </row>
    <row r="14" spans="1:2" x14ac:dyDescent="0.2">
      <c r="A14" s="144" t="s">
        <v>121</v>
      </c>
      <c r="B14" s="144" t="s">
        <v>408</v>
      </c>
    </row>
    <row r="15" spans="1:2" x14ac:dyDescent="0.2">
      <c r="A15" s="144" t="s">
        <v>98</v>
      </c>
      <c r="B15" s="144" t="s">
        <v>409</v>
      </c>
    </row>
    <row r="16" spans="1:2" x14ac:dyDescent="0.2">
      <c r="A16" s="144" t="s">
        <v>397</v>
      </c>
      <c r="B16" s="144" t="s">
        <v>410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M25" sqref="M25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401</v>
      </c>
    </row>
    <row r="2" spans="1:4" s="101" customFormat="1" ht="25.5" customHeight="1" x14ac:dyDescent="0.2">
      <c r="A2" s="1217" t="s">
        <v>204</v>
      </c>
      <c r="B2" s="1218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9</v>
      </c>
      <c r="D3" s="273" t="s">
        <v>8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219" t="s">
        <v>205</v>
      </c>
      <c r="B5" s="1220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sqref="A1:D1"/>
    </sheetView>
  </sheetViews>
  <sheetFormatPr defaultColWidth="9.33203125" defaultRowHeight="12.75" x14ac:dyDescent="0.2"/>
  <cols>
    <col min="1" max="1" width="9.6640625" style="3" customWidth="1"/>
    <col min="2" max="2" width="9.6640625" style="4" customWidth="1"/>
    <col min="3" max="3" width="72" style="4" customWidth="1"/>
    <col min="4" max="4" width="25" style="4" customWidth="1"/>
    <col min="5" max="16384" width="9.33203125" style="4"/>
  </cols>
  <sheetData>
    <row r="1" spans="1:4" s="2" customFormat="1" ht="21" customHeight="1" thickBot="1" x14ac:dyDescent="0.25">
      <c r="A1" s="223"/>
      <c r="B1" s="224"/>
      <c r="C1" s="271"/>
      <c r="D1" s="270" t="s">
        <v>869</v>
      </c>
    </row>
    <row r="2" spans="1:4" s="101" customFormat="1" ht="25.5" customHeight="1" x14ac:dyDescent="0.2">
      <c r="A2" s="1217" t="s">
        <v>204</v>
      </c>
      <c r="B2" s="1218"/>
      <c r="C2" s="268" t="s">
        <v>211</v>
      </c>
      <c r="D2" s="272" t="s">
        <v>7</v>
      </c>
    </row>
    <row r="3" spans="1:4" s="101" customFormat="1" ht="16.5" thickBot="1" x14ac:dyDescent="0.25">
      <c r="A3" s="226" t="s">
        <v>203</v>
      </c>
      <c r="B3" s="227"/>
      <c r="C3" s="269" t="s">
        <v>212</v>
      </c>
      <c r="D3" s="273" t="s">
        <v>10</v>
      </c>
    </row>
    <row r="4" spans="1:4" s="102" customFormat="1" ht="15.95" customHeight="1" thickBot="1" x14ac:dyDescent="0.3">
      <c r="A4" s="228"/>
      <c r="B4" s="228"/>
      <c r="C4" s="228"/>
      <c r="D4" s="229" t="s">
        <v>934</v>
      </c>
    </row>
    <row r="5" spans="1:4" ht="13.5" thickBot="1" x14ac:dyDescent="0.25">
      <c r="A5" s="1219" t="s">
        <v>205</v>
      </c>
      <c r="B5" s="1220"/>
      <c r="C5" s="230" t="s">
        <v>935</v>
      </c>
      <c r="D5" s="231" t="s">
        <v>936</v>
      </c>
    </row>
    <row r="6" spans="1:4" s="59" customFormat="1" ht="12.95" customHeight="1" thickBot="1" x14ac:dyDescent="0.25">
      <c r="A6" s="209">
        <v>1</v>
      </c>
      <c r="B6" s="210">
        <v>2</v>
      </c>
      <c r="C6" s="210">
        <v>3</v>
      </c>
      <c r="D6" s="211">
        <v>4</v>
      </c>
    </row>
    <row r="7" spans="1:4" s="59" customFormat="1" ht="15.95" customHeight="1" thickBot="1" x14ac:dyDescent="0.25">
      <c r="A7" s="232"/>
      <c r="B7" s="233"/>
      <c r="C7" s="233" t="s">
        <v>937</v>
      </c>
      <c r="D7" s="234"/>
    </row>
    <row r="8" spans="1:4" s="103" customFormat="1" ht="12" customHeight="1" thickBot="1" x14ac:dyDescent="0.25">
      <c r="A8" s="209" t="s">
        <v>895</v>
      </c>
      <c r="B8" s="235"/>
      <c r="C8" s="236" t="s">
        <v>210</v>
      </c>
      <c r="D8" s="346">
        <f>SUM(D9:D16)</f>
        <v>0</v>
      </c>
    </row>
    <row r="9" spans="1:4" s="103" customFormat="1" ht="12" customHeight="1" x14ac:dyDescent="0.2">
      <c r="A9" s="239"/>
      <c r="B9" s="238" t="s">
        <v>57</v>
      </c>
      <c r="C9" s="12" t="s">
        <v>133</v>
      </c>
      <c r="D9" s="387"/>
    </row>
    <row r="10" spans="1:4" s="103" customFormat="1" ht="12" customHeight="1" x14ac:dyDescent="0.2">
      <c r="A10" s="237"/>
      <c r="B10" s="238" t="s">
        <v>58</v>
      </c>
      <c r="C10" s="9" t="s">
        <v>134</v>
      </c>
      <c r="D10" s="344"/>
    </row>
    <row r="11" spans="1:4" s="103" customFormat="1" ht="12" customHeight="1" x14ac:dyDescent="0.2">
      <c r="A11" s="237"/>
      <c r="B11" s="238" t="s">
        <v>59</v>
      </c>
      <c r="C11" s="9" t="s">
        <v>135</v>
      </c>
      <c r="D11" s="344"/>
    </row>
    <row r="12" spans="1:4" s="103" customFormat="1" ht="12" customHeight="1" x14ac:dyDescent="0.2">
      <c r="A12" s="237"/>
      <c r="B12" s="238" t="s">
        <v>60</v>
      </c>
      <c r="C12" s="9" t="s">
        <v>136</v>
      </c>
      <c r="D12" s="344"/>
    </row>
    <row r="13" spans="1:4" s="103" customFormat="1" ht="12" customHeight="1" x14ac:dyDescent="0.2">
      <c r="A13" s="237"/>
      <c r="B13" s="238" t="s">
        <v>91</v>
      </c>
      <c r="C13" s="8" t="s">
        <v>137</v>
      </c>
      <c r="D13" s="344"/>
    </row>
    <row r="14" spans="1:4" s="103" customFormat="1" ht="12" customHeight="1" x14ac:dyDescent="0.2">
      <c r="A14" s="240"/>
      <c r="B14" s="238" t="s">
        <v>61</v>
      </c>
      <c r="C14" s="9" t="s">
        <v>138</v>
      </c>
      <c r="D14" s="388"/>
    </row>
    <row r="15" spans="1:4" s="104" customFormat="1" ht="12" customHeight="1" x14ac:dyDescent="0.2">
      <c r="A15" s="237"/>
      <c r="B15" s="238" t="s">
        <v>62</v>
      </c>
      <c r="C15" s="9" t="s">
        <v>855</v>
      </c>
      <c r="D15" s="344"/>
    </row>
    <row r="16" spans="1:4" s="104" customFormat="1" ht="12" customHeight="1" thickBot="1" x14ac:dyDescent="0.25">
      <c r="A16" s="241"/>
      <c r="B16" s="242" t="s">
        <v>72</v>
      </c>
      <c r="C16" s="8" t="s">
        <v>197</v>
      </c>
      <c r="D16" s="345"/>
    </row>
    <row r="17" spans="1:4" s="103" customFormat="1" ht="12" customHeight="1" thickBot="1" x14ac:dyDescent="0.25">
      <c r="A17" s="209" t="s">
        <v>896</v>
      </c>
      <c r="B17" s="235"/>
      <c r="C17" s="236" t="s">
        <v>856</v>
      </c>
      <c r="D17" s="346">
        <f>SUM(D18:D21)</f>
        <v>0</v>
      </c>
    </row>
    <row r="18" spans="1:4" s="104" customFormat="1" ht="12" customHeight="1" x14ac:dyDescent="0.2">
      <c r="A18" s="237"/>
      <c r="B18" s="238" t="s">
        <v>63</v>
      </c>
      <c r="C18" s="11" t="s">
        <v>852</v>
      </c>
      <c r="D18" s="344"/>
    </row>
    <row r="19" spans="1:4" s="104" customFormat="1" ht="12" customHeight="1" x14ac:dyDescent="0.2">
      <c r="A19" s="237"/>
      <c r="B19" s="238" t="s">
        <v>64</v>
      </c>
      <c r="C19" s="9" t="s">
        <v>853</v>
      </c>
      <c r="D19" s="344"/>
    </row>
    <row r="20" spans="1:4" s="104" customFormat="1" ht="12" customHeight="1" x14ac:dyDescent="0.2">
      <c r="A20" s="237"/>
      <c r="B20" s="238" t="s">
        <v>65</v>
      </c>
      <c r="C20" s="9" t="s">
        <v>854</v>
      </c>
      <c r="D20" s="344"/>
    </row>
    <row r="21" spans="1:4" s="104" customFormat="1" ht="12" customHeight="1" thickBot="1" x14ac:dyDescent="0.25">
      <c r="A21" s="237"/>
      <c r="B21" s="238" t="s">
        <v>66</v>
      </c>
      <c r="C21" s="9" t="s">
        <v>853</v>
      </c>
      <c r="D21" s="344"/>
    </row>
    <row r="22" spans="1:4" s="104" customFormat="1" ht="12" customHeight="1" thickBot="1" x14ac:dyDescent="0.25">
      <c r="A22" s="217" t="s">
        <v>897</v>
      </c>
      <c r="B22" s="133"/>
      <c r="C22" s="133" t="s">
        <v>857</v>
      </c>
      <c r="D22" s="346">
        <f>+D23+D24</f>
        <v>0</v>
      </c>
    </row>
    <row r="23" spans="1:4" s="103" customFormat="1" ht="12" customHeight="1" x14ac:dyDescent="0.2">
      <c r="A23" s="381"/>
      <c r="B23" s="403" t="s">
        <v>37</v>
      </c>
      <c r="C23" s="149" t="s">
        <v>248</v>
      </c>
      <c r="D23" s="409"/>
    </row>
    <row r="24" spans="1:4" s="103" customFormat="1" ht="12" customHeight="1" thickBot="1" x14ac:dyDescent="0.25">
      <c r="A24" s="401"/>
      <c r="B24" s="402" t="s">
        <v>38</v>
      </c>
      <c r="C24" s="150" t="s">
        <v>252</v>
      </c>
      <c r="D24" s="410"/>
    </row>
    <row r="25" spans="1:4" s="103" customFormat="1" ht="12" customHeight="1" thickBot="1" x14ac:dyDescent="0.25">
      <c r="A25" s="217" t="s">
        <v>898</v>
      </c>
      <c r="B25" s="235"/>
      <c r="C25" s="133" t="s">
        <v>874</v>
      </c>
      <c r="D25" s="367"/>
    </row>
    <row r="26" spans="1:4" s="103" customFormat="1" ht="12" customHeight="1" thickBot="1" x14ac:dyDescent="0.25">
      <c r="A26" s="209" t="s">
        <v>899</v>
      </c>
      <c r="B26" s="176"/>
      <c r="C26" s="133" t="s">
        <v>870</v>
      </c>
      <c r="D26" s="390"/>
    </row>
    <row r="27" spans="1:4" s="104" customFormat="1" ht="12" customHeight="1" thickBot="1" x14ac:dyDescent="0.25">
      <c r="A27" s="398" t="s">
        <v>900</v>
      </c>
      <c r="B27" s="407"/>
      <c r="C27" s="400" t="s">
        <v>872</v>
      </c>
      <c r="D27" s="411">
        <f>+D28+D29</f>
        <v>0</v>
      </c>
    </row>
    <row r="28" spans="1:4" s="104" customFormat="1" ht="15" customHeight="1" x14ac:dyDescent="0.2">
      <c r="A28" s="239"/>
      <c r="B28" s="174" t="s">
        <v>44</v>
      </c>
      <c r="C28" s="149" t="s">
        <v>355</v>
      </c>
      <c r="D28" s="409"/>
    </row>
    <row r="29" spans="1:4" s="104" customFormat="1" ht="15" customHeight="1" thickBot="1" x14ac:dyDescent="0.25">
      <c r="A29" s="408"/>
      <c r="B29" s="175" t="s">
        <v>45</v>
      </c>
      <c r="C29" s="399" t="s">
        <v>860</v>
      </c>
      <c r="D29" s="97"/>
    </row>
    <row r="30" spans="1:4" ht="13.5" thickBot="1" x14ac:dyDescent="0.25">
      <c r="A30" s="249" t="s">
        <v>901</v>
      </c>
      <c r="B30" s="396"/>
      <c r="C30" s="397" t="s">
        <v>873</v>
      </c>
      <c r="D30" s="389"/>
    </row>
    <row r="31" spans="1:4" s="59" customFormat="1" ht="16.5" customHeight="1" thickBot="1" x14ac:dyDescent="0.25">
      <c r="A31" s="249" t="s">
        <v>902</v>
      </c>
      <c r="B31" s="250"/>
      <c r="C31" s="251" t="s">
        <v>871</v>
      </c>
      <c r="D31" s="393">
        <f>+D26+D27+D30</f>
        <v>0</v>
      </c>
    </row>
    <row r="32" spans="1:4" s="105" customFormat="1" ht="12" customHeight="1" x14ac:dyDescent="0.2">
      <c r="A32" s="252"/>
      <c r="B32" s="252"/>
      <c r="C32" s="253"/>
      <c r="D32" s="391"/>
    </row>
    <row r="33" spans="1:4" ht="12" customHeight="1" thickBot="1" x14ac:dyDescent="0.25">
      <c r="A33" s="254"/>
      <c r="B33" s="255"/>
      <c r="C33" s="255"/>
      <c r="D33" s="392"/>
    </row>
    <row r="34" spans="1:4" ht="12" customHeight="1" thickBot="1" x14ac:dyDescent="0.25">
      <c r="A34" s="256"/>
      <c r="B34" s="257"/>
      <c r="C34" s="258" t="s">
        <v>1</v>
      </c>
      <c r="D34" s="393"/>
    </row>
    <row r="35" spans="1:4" ht="12" customHeight="1" thickBot="1" x14ac:dyDescent="0.25">
      <c r="A35" s="217" t="s">
        <v>895</v>
      </c>
      <c r="B35" s="24"/>
      <c r="C35" s="133" t="s">
        <v>850</v>
      </c>
      <c r="D35" s="346">
        <f>SUM(D36:D40)</f>
        <v>0</v>
      </c>
    </row>
    <row r="36" spans="1:4" ht="12" customHeight="1" x14ac:dyDescent="0.2">
      <c r="A36" s="259"/>
      <c r="B36" s="173" t="s">
        <v>57</v>
      </c>
      <c r="C36" s="11" t="s">
        <v>926</v>
      </c>
      <c r="D36" s="90"/>
    </row>
    <row r="37" spans="1:4" ht="12" customHeight="1" x14ac:dyDescent="0.2">
      <c r="A37" s="260"/>
      <c r="B37" s="157" t="s">
        <v>58</v>
      </c>
      <c r="C37" s="9" t="s">
        <v>164</v>
      </c>
      <c r="D37" s="93"/>
    </row>
    <row r="38" spans="1:4" ht="12" customHeight="1" x14ac:dyDescent="0.2">
      <c r="A38" s="260"/>
      <c r="B38" s="157" t="s">
        <v>59</v>
      </c>
      <c r="C38" s="9" t="s">
        <v>88</v>
      </c>
      <c r="D38" s="93"/>
    </row>
    <row r="39" spans="1:4" s="105" customFormat="1" ht="12" customHeight="1" x14ac:dyDescent="0.2">
      <c r="A39" s="260"/>
      <c r="B39" s="157" t="s">
        <v>60</v>
      </c>
      <c r="C39" s="9" t="s">
        <v>165</v>
      </c>
      <c r="D39" s="93"/>
    </row>
    <row r="40" spans="1:4" ht="12" customHeight="1" thickBot="1" x14ac:dyDescent="0.25">
      <c r="A40" s="260"/>
      <c r="B40" s="157" t="s">
        <v>71</v>
      </c>
      <c r="C40" s="9" t="s">
        <v>166</v>
      </c>
      <c r="D40" s="93"/>
    </row>
    <row r="41" spans="1:4" ht="12" customHeight="1" thickBot="1" x14ac:dyDescent="0.25">
      <c r="A41" s="217" t="s">
        <v>896</v>
      </c>
      <c r="B41" s="24"/>
      <c r="C41" s="133" t="s">
        <v>867</v>
      </c>
      <c r="D41" s="346">
        <f>SUM(D42:D45)</f>
        <v>0</v>
      </c>
    </row>
    <row r="42" spans="1:4" ht="12" customHeight="1" x14ac:dyDescent="0.2">
      <c r="A42" s="259"/>
      <c r="B42" s="173" t="s">
        <v>63</v>
      </c>
      <c r="C42" s="11" t="s">
        <v>280</v>
      </c>
      <c r="D42" s="90"/>
    </row>
    <row r="43" spans="1:4" ht="12" customHeight="1" x14ac:dyDescent="0.2">
      <c r="A43" s="260"/>
      <c r="B43" s="157" t="s">
        <v>64</v>
      </c>
      <c r="C43" s="9" t="s">
        <v>168</v>
      </c>
      <c r="D43" s="93"/>
    </row>
    <row r="44" spans="1:4" ht="15" customHeight="1" x14ac:dyDescent="0.2">
      <c r="A44" s="260"/>
      <c r="B44" s="157" t="s">
        <v>67</v>
      </c>
      <c r="C44" s="9" t="s">
        <v>2</v>
      </c>
      <c r="D44" s="93"/>
    </row>
    <row r="45" spans="1:4" ht="13.5" thickBot="1" x14ac:dyDescent="0.25">
      <c r="A45" s="260"/>
      <c r="B45" s="157" t="s">
        <v>78</v>
      </c>
      <c r="C45" s="9" t="s">
        <v>864</v>
      </c>
      <c r="D45" s="93"/>
    </row>
    <row r="46" spans="1:4" ht="15" customHeight="1" thickBot="1" x14ac:dyDescent="0.25">
      <c r="A46" s="217" t="s">
        <v>897</v>
      </c>
      <c r="B46" s="24"/>
      <c r="C46" s="24" t="s">
        <v>865</v>
      </c>
      <c r="D46" s="367"/>
    </row>
    <row r="47" spans="1:4" ht="14.25" customHeight="1" thickBot="1" x14ac:dyDescent="0.25">
      <c r="A47" s="249" t="s">
        <v>898</v>
      </c>
      <c r="B47" s="396"/>
      <c r="C47" s="397" t="s">
        <v>868</v>
      </c>
      <c r="D47" s="389"/>
    </row>
    <row r="48" spans="1:4" ht="13.5" thickBot="1" x14ac:dyDescent="0.25">
      <c r="A48" s="217" t="s">
        <v>899</v>
      </c>
      <c r="B48" s="246"/>
      <c r="C48" s="262" t="s">
        <v>866</v>
      </c>
      <c r="D48" s="394">
        <f>+D35+D41+D46+D47</f>
        <v>0</v>
      </c>
    </row>
    <row r="49" spans="1:4" ht="13.5" thickBot="1" x14ac:dyDescent="0.25">
      <c r="A49" s="263"/>
      <c r="B49" s="264"/>
      <c r="C49" s="264"/>
      <c r="D49" s="395"/>
    </row>
    <row r="50" spans="1:4" ht="13.5" thickBot="1" x14ac:dyDescent="0.25">
      <c r="A50" s="265" t="s">
        <v>208</v>
      </c>
      <c r="B50" s="266"/>
      <c r="C50" s="267"/>
      <c r="D50" s="131"/>
    </row>
    <row r="51" spans="1:4" ht="13.5" thickBot="1" x14ac:dyDescent="0.25">
      <c r="A51" s="265" t="s">
        <v>209</v>
      </c>
      <c r="B51" s="266"/>
      <c r="C51" s="267"/>
      <c r="D51" s="131"/>
    </row>
  </sheetData>
  <sheetProtection sheet="1"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52"/>
  <sheetViews>
    <sheetView view="pageLayout" zoomScaleNormal="100" zoomScaleSheetLayoutView="100" workbookViewId="0">
      <selection activeCell="E8" sqref="E8"/>
    </sheetView>
  </sheetViews>
  <sheetFormatPr defaultColWidth="9.33203125" defaultRowHeight="12.75" x14ac:dyDescent="0.2"/>
  <cols>
    <col min="1" max="1" width="4.83203125" style="3" customWidth="1"/>
    <col min="2" max="2" width="9.6640625" style="4" customWidth="1"/>
    <col min="3" max="3" width="71.83203125" style="4" customWidth="1"/>
    <col min="4" max="4" width="11.33203125" style="585" customWidth="1"/>
    <col min="5" max="5" width="11.83203125" style="1128" customWidth="1"/>
    <col min="6" max="16384" width="9.33203125" style="4"/>
  </cols>
  <sheetData>
    <row r="1" spans="1:5" s="2" customFormat="1" ht="21" customHeight="1" thickBot="1" x14ac:dyDescent="0.25">
      <c r="A1" s="223"/>
      <c r="B1" s="224"/>
      <c r="C1" s="271"/>
      <c r="D1" s="722"/>
    </row>
    <row r="2" spans="1:5" s="101" customFormat="1" ht="35.25" customHeight="1" thickBot="1" x14ac:dyDescent="0.25">
      <c r="A2" s="1221" t="s">
        <v>204</v>
      </c>
      <c r="B2" s="1222"/>
      <c r="C2" s="1072" t="s">
        <v>679</v>
      </c>
      <c r="D2" s="1223"/>
      <c r="E2" s="1224"/>
    </row>
    <row r="3" spans="1:5" s="101" customFormat="1" ht="22.5" hidden="1" customHeight="1" thickBot="1" x14ac:dyDescent="0.25">
      <c r="A3" s="1069" t="s">
        <v>203</v>
      </c>
      <c r="B3" s="1070"/>
      <c r="C3" s="1071" t="s">
        <v>213</v>
      </c>
      <c r="D3" s="1075" t="s">
        <v>933</v>
      </c>
      <c r="E3" s="1075"/>
    </row>
    <row r="4" spans="1:5" s="102" customFormat="1" ht="15.95" customHeight="1" thickBot="1" x14ac:dyDescent="0.3">
      <c r="A4" s="228"/>
      <c r="B4" s="228"/>
      <c r="C4" s="228"/>
      <c r="D4" s="229"/>
      <c r="E4" s="229"/>
    </row>
    <row r="5" spans="1:5" ht="39" thickBot="1" x14ac:dyDescent="0.25">
      <c r="A5" s="1219" t="s">
        <v>205</v>
      </c>
      <c r="B5" s="1220"/>
      <c r="C5" s="581" t="s">
        <v>935</v>
      </c>
      <c r="D5" s="1009" t="s">
        <v>1152</v>
      </c>
      <c r="E5" s="1009" t="s">
        <v>1151</v>
      </c>
    </row>
    <row r="6" spans="1:5" s="59" customFormat="1" ht="12.95" customHeight="1" thickBot="1" x14ac:dyDescent="0.25">
      <c r="A6" s="209">
        <v>1</v>
      </c>
      <c r="B6" s="210">
        <v>2</v>
      </c>
      <c r="C6" s="582">
        <v>3</v>
      </c>
      <c r="D6" s="1010">
        <v>4</v>
      </c>
      <c r="E6" s="1010">
        <v>5</v>
      </c>
    </row>
    <row r="7" spans="1:5" s="59" customFormat="1" ht="15.95" customHeight="1" thickBot="1" x14ac:dyDescent="0.25">
      <c r="A7" s="232"/>
      <c r="B7" s="233"/>
      <c r="C7" s="233" t="s">
        <v>937</v>
      </c>
      <c r="D7" s="1011"/>
      <c r="E7" s="1011"/>
    </row>
    <row r="8" spans="1:5" s="103" customFormat="1" ht="12" customHeight="1" thickBot="1" x14ac:dyDescent="0.25">
      <c r="A8" s="209" t="s">
        <v>895</v>
      </c>
      <c r="B8" s="235"/>
      <c r="C8" s="592" t="s">
        <v>210</v>
      </c>
      <c r="D8" s="583">
        <f>SUM(D9:D16)</f>
        <v>50</v>
      </c>
      <c r="E8" s="988">
        <f>SUM(E9:E16)</f>
        <v>170</v>
      </c>
    </row>
    <row r="9" spans="1:5" s="103" customFormat="1" ht="12" customHeight="1" x14ac:dyDescent="0.2">
      <c r="A9" s="239"/>
      <c r="B9" s="238" t="s">
        <v>57</v>
      </c>
      <c r="C9" s="593" t="s">
        <v>133</v>
      </c>
      <c r="D9" s="980"/>
      <c r="E9" s="980"/>
    </row>
    <row r="10" spans="1:5" s="103" customFormat="1" ht="12" customHeight="1" x14ac:dyDescent="0.2">
      <c r="A10" s="237"/>
      <c r="B10" s="238" t="s">
        <v>58</v>
      </c>
      <c r="C10" s="594" t="s">
        <v>134</v>
      </c>
      <c r="D10" s="981">
        <v>50</v>
      </c>
      <c r="E10" s="1121">
        <f>50+120</f>
        <v>170</v>
      </c>
    </row>
    <row r="11" spans="1:5" s="103" customFormat="1" ht="12" customHeight="1" x14ac:dyDescent="0.2">
      <c r="A11" s="237"/>
      <c r="B11" s="238" t="s">
        <v>59</v>
      </c>
      <c r="C11" s="594" t="s">
        <v>135</v>
      </c>
      <c r="D11" s="981"/>
      <c r="E11" s="981"/>
    </row>
    <row r="12" spans="1:5" s="103" customFormat="1" ht="12" customHeight="1" x14ac:dyDescent="0.2">
      <c r="A12" s="237"/>
      <c r="B12" s="238" t="s">
        <v>60</v>
      </c>
      <c r="C12" s="594" t="s">
        <v>136</v>
      </c>
      <c r="D12" s="981"/>
      <c r="E12" s="981"/>
    </row>
    <row r="13" spans="1:5" s="103" customFormat="1" ht="12" customHeight="1" x14ac:dyDescent="0.2">
      <c r="A13" s="237"/>
      <c r="B13" s="238" t="s">
        <v>91</v>
      </c>
      <c r="C13" s="595" t="s">
        <v>137</v>
      </c>
      <c r="D13" s="981"/>
      <c r="E13" s="981"/>
    </row>
    <row r="14" spans="1:5" s="103" customFormat="1" ht="12" customHeight="1" x14ac:dyDescent="0.2">
      <c r="A14" s="240"/>
      <c r="B14" s="238" t="s">
        <v>61</v>
      </c>
      <c r="C14" s="594" t="s">
        <v>138</v>
      </c>
      <c r="D14" s="982"/>
      <c r="E14" s="982"/>
    </row>
    <row r="15" spans="1:5" s="104" customFormat="1" ht="12" customHeight="1" x14ac:dyDescent="0.2">
      <c r="A15" s="237"/>
      <c r="B15" s="238" t="s">
        <v>62</v>
      </c>
      <c r="C15" s="594" t="s">
        <v>855</v>
      </c>
      <c r="D15" s="981"/>
      <c r="E15" s="981"/>
    </row>
    <row r="16" spans="1:5" s="104" customFormat="1" ht="12" customHeight="1" thickBot="1" x14ac:dyDescent="0.25">
      <c r="A16" s="241"/>
      <c r="B16" s="242" t="s">
        <v>72</v>
      </c>
      <c r="C16" s="595" t="s">
        <v>197</v>
      </c>
      <c r="D16" s="983"/>
      <c r="E16" s="983"/>
    </row>
    <row r="17" spans="1:7" s="103" customFormat="1" ht="12" customHeight="1" thickBot="1" x14ac:dyDescent="0.25">
      <c r="A17" s="209" t="s">
        <v>896</v>
      </c>
      <c r="B17" s="235"/>
      <c r="C17" s="592" t="s">
        <v>856</v>
      </c>
      <c r="D17" s="583">
        <f>SUM(D18:D21)</f>
        <v>0</v>
      </c>
      <c r="E17" s="988"/>
    </row>
    <row r="18" spans="1:7" s="104" customFormat="1" ht="12" customHeight="1" x14ac:dyDescent="0.2">
      <c r="A18" s="237"/>
      <c r="B18" s="238" t="s">
        <v>63</v>
      </c>
      <c r="C18" s="596" t="s">
        <v>852</v>
      </c>
      <c r="D18" s="981"/>
      <c r="E18" s="981"/>
    </row>
    <row r="19" spans="1:7" s="104" customFormat="1" ht="12" customHeight="1" x14ac:dyDescent="0.2">
      <c r="A19" s="237"/>
      <c r="B19" s="238" t="s">
        <v>64</v>
      </c>
      <c r="C19" s="594" t="s">
        <v>853</v>
      </c>
      <c r="D19" s="981"/>
      <c r="E19" s="981"/>
    </row>
    <row r="20" spans="1:7" s="104" customFormat="1" ht="12" customHeight="1" x14ac:dyDescent="0.2">
      <c r="A20" s="237"/>
      <c r="B20" s="238" t="s">
        <v>65</v>
      </c>
      <c r="C20" s="594" t="s">
        <v>854</v>
      </c>
      <c r="D20" s="981"/>
      <c r="E20" s="981"/>
    </row>
    <row r="21" spans="1:7" s="104" customFormat="1" ht="12" customHeight="1" thickBot="1" x14ac:dyDescent="0.25">
      <c r="A21" s="237"/>
      <c r="B21" s="238" t="s">
        <v>66</v>
      </c>
      <c r="C21" s="594" t="s">
        <v>853</v>
      </c>
      <c r="D21" s="981"/>
      <c r="E21" s="981"/>
    </row>
    <row r="22" spans="1:7" s="104" customFormat="1" ht="12" customHeight="1" thickBot="1" x14ac:dyDescent="0.25">
      <c r="A22" s="217" t="s">
        <v>897</v>
      </c>
      <c r="B22" s="133"/>
      <c r="C22" s="597" t="s">
        <v>857</v>
      </c>
      <c r="D22" s="583">
        <f>+D23+D24</f>
        <v>0</v>
      </c>
      <c r="E22" s="988"/>
    </row>
    <row r="23" spans="1:7" s="103" customFormat="1" ht="12" customHeight="1" x14ac:dyDescent="0.2">
      <c r="A23" s="381"/>
      <c r="B23" s="403" t="s">
        <v>37</v>
      </c>
      <c r="C23" s="598" t="s">
        <v>248</v>
      </c>
      <c r="D23" s="984"/>
      <c r="E23" s="980"/>
    </row>
    <row r="24" spans="1:7" s="103" customFormat="1" ht="12" customHeight="1" thickBot="1" x14ac:dyDescent="0.25">
      <c r="A24" s="401"/>
      <c r="B24" s="402" t="s">
        <v>38</v>
      </c>
      <c r="C24" s="599" t="s">
        <v>252</v>
      </c>
      <c r="D24" s="985"/>
      <c r="E24" s="1123"/>
    </row>
    <row r="25" spans="1:7" s="103" customFormat="1" ht="12" customHeight="1" thickBot="1" x14ac:dyDescent="0.25">
      <c r="A25" s="217" t="s">
        <v>898</v>
      </c>
      <c r="B25" s="235"/>
      <c r="C25" s="597" t="s">
        <v>874</v>
      </c>
      <c r="D25" s="672">
        <v>60490</v>
      </c>
      <c r="E25" s="1129">
        <f>60490+151</f>
        <v>60641</v>
      </c>
    </row>
    <row r="26" spans="1:7" s="103" customFormat="1" ht="12" customHeight="1" thickBot="1" x14ac:dyDescent="0.25">
      <c r="A26" s="209" t="s">
        <v>899</v>
      </c>
      <c r="B26" s="176"/>
      <c r="C26" s="597" t="s">
        <v>870</v>
      </c>
      <c r="D26" s="583">
        <f>D8+D17+D22+D25</f>
        <v>60540</v>
      </c>
      <c r="E26" s="988">
        <f>E8+E17+E22+E25</f>
        <v>60811</v>
      </c>
    </row>
    <row r="27" spans="1:7" s="104" customFormat="1" ht="12" customHeight="1" thickBot="1" x14ac:dyDescent="0.25">
      <c r="A27" s="398" t="s">
        <v>900</v>
      </c>
      <c r="B27" s="407"/>
      <c r="C27" s="600" t="s">
        <v>872</v>
      </c>
      <c r="D27" s="986"/>
      <c r="E27" s="1125">
        <v>9261</v>
      </c>
    </row>
    <row r="28" spans="1:7" s="104" customFormat="1" ht="15" customHeight="1" x14ac:dyDescent="0.2">
      <c r="A28" s="239"/>
      <c r="B28" s="174" t="s">
        <v>44</v>
      </c>
      <c r="C28" s="598" t="s">
        <v>355</v>
      </c>
      <c r="D28" s="984"/>
      <c r="E28" s="980">
        <v>9261</v>
      </c>
    </row>
    <row r="29" spans="1:7" s="104" customFormat="1" ht="15" customHeight="1" x14ac:dyDescent="0.2">
      <c r="A29" s="590"/>
      <c r="B29" s="177" t="s">
        <v>45</v>
      </c>
      <c r="C29" s="601" t="s">
        <v>860</v>
      </c>
      <c r="D29" s="1012"/>
      <c r="E29" s="983"/>
    </row>
    <row r="30" spans="1:7" s="104" customFormat="1" ht="15" customHeight="1" thickBot="1" x14ac:dyDescent="0.25">
      <c r="A30" s="408"/>
      <c r="B30" s="591" t="s">
        <v>944</v>
      </c>
      <c r="C30" s="602" t="s">
        <v>946</v>
      </c>
      <c r="D30" s="987"/>
      <c r="E30" s="1126"/>
    </row>
    <row r="31" spans="1:7" ht="13.5" thickBot="1" x14ac:dyDescent="0.25">
      <c r="A31" s="249" t="s">
        <v>901</v>
      </c>
      <c r="B31" s="396"/>
      <c r="C31" s="603" t="s">
        <v>873</v>
      </c>
      <c r="D31" s="672"/>
      <c r="E31" s="1124"/>
    </row>
    <row r="32" spans="1:7" s="59" customFormat="1" ht="16.5" customHeight="1" thickBot="1" x14ac:dyDescent="0.25">
      <c r="A32" s="249" t="s">
        <v>902</v>
      </c>
      <c r="B32" s="250"/>
      <c r="C32" s="604" t="s">
        <v>871</v>
      </c>
      <c r="D32" s="988">
        <f>D26+D27+D31</f>
        <v>60540</v>
      </c>
      <c r="E32" s="988">
        <f>E26+E27+E31</f>
        <v>70072</v>
      </c>
      <c r="G32" s="721"/>
    </row>
    <row r="33" spans="1:5" s="105" customFormat="1" ht="12" customHeight="1" x14ac:dyDescent="0.2">
      <c r="A33" s="252"/>
      <c r="B33" s="252"/>
      <c r="C33" s="253"/>
      <c r="D33" s="714"/>
      <c r="E33" s="714"/>
    </row>
    <row r="34" spans="1:5" ht="12" customHeight="1" thickBot="1" x14ac:dyDescent="0.25">
      <c r="A34" s="254"/>
      <c r="B34" s="255"/>
      <c r="C34" s="255"/>
      <c r="D34" s="708"/>
      <c r="E34" s="708"/>
    </row>
    <row r="35" spans="1:5" ht="39" thickBot="1" x14ac:dyDescent="0.25">
      <c r="A35" s="209"/>
      <c r="B35" s="210"/>
      <c r="C35" s="207" t="s">
        <v>1</v>
      </c>
      <c r="D35" s="782" t="s">
        <v>1152</v>
      </c>
      <c r="E35" s="1009" t="s">
        <v>1151</v>
      </c>
    </row>
    <row r="36" spans="1:5" ht="12" customHeight="1" thickBot="1" x14ac:dyDescent="0.25">
      <c r="A36" s="217" t="s">
        <v>895</v>
      </c>
      <c r="B36" s="24"/>
      <c r="C36" s="133" t="s">
        <v>850</v>
      </c>
      <c r="D36" s="584">
        <f>SUM(D37:D41)</f>
        <v>60540</v>
      </c>
      <c r="E36" s="784">
        <f>SUM(E37:E41)</f>
        <v>70072</v>
      </c>
    </row>
    <row r="37" spans="1:5" ht="12" customHeight="1" x14ac:dyDescent="0.2">
      <c r="A37" s="259"/>
      <c r="B37" s="173" t="s">
        <v>57</v>
      </c>
      <c r="C37" s="11" t="s">
        <v>926</v>
      </c>
      <c r="D37" s="676">
        <v>39222</v>
      </c>
      <c r="E37" s="1130">
        <f>39222+290+119</f>
        <v>39631</v>
      </c>
    </row>
    <row r="38" spans="1:5" ht="12" customHeight="1" x14ac:dyDescent="0.2">
      <c r="A38" s="260"/>
      <c r="B38" s="157" t="s">
        <v>58</v>
      </c>
      <c r="C38" s="9" t="s">
        <v>164</v>
      </c>
      <c r="D38" s="678">
        <v>11066</v>
      </c>
      <c r="E38" s="1121">
        <f>11066+78+32</f>
        <v>11176</v>
      </c>
    </row>
    <row r="39" spans="1:5" ht="12" customHeight="1" x14ac:dyDescent="0.2">
      <c r="A39" s="260"/>
      <c r="B39" s="157" t="s">
        <v>59</v>
      </c>
      <c r="C39" s="9" t="s">
        <v>88</v>
      </c>
      <c r="D39" s="678">
        <v>10252</v>
      </c>
      <c r="E39" s="1121">
        <f>10252+329+120</f>
        <v>10701</v>
      </c>
    </row>
    <row r="40" spans="1:5" s="105" customFormat="1" ht="12" customHeight="1" x14ac:dyDescent="0.2">
      <c r="A40" s="260"/>
      <c r="B40" s="157" t="s">
        <v>60</v>
      </c>
      <c r="C40" s="9" t="s">
        <v>165</v>
      </c>
      <c r="D40" s="678"/>
      <c r="E40" s="981"/>
    </row>
    <row r="41" spans="1:5" ht="12" customHeight="1" thickBot="1" x14ac:dyDescent="0.25">
      <c r="A41" s="260"/>
      <c r="B41" s="157" t="s">
        <v>71</v>
      </c>
      <c r="C41" s="9" t="s">
        <v>166</v>
      </c>
      <c r="D41" s="678"/>
      <c r="E41" s="981">
        <v>8564</v>
      </c>
    </row>
    <row r="42" spans="1:5" ht="12" customHeight="1" thickBot="1" x14ac:dyDescent="0.25">
      <c r="A42" s="217" t="s">
        <v>896</v>
      </c>
      <c r="B42" s="24"/>
      <c r="C42" s="133" t="s">
        <v>867</v>
      </c>
      <c r="D42" s="584"/>
      <c r="E42" s="988"/>
    </row>
    <row r="43" spans="1:5" ht="12" customHeight="1" x14ac:dyDescent="0.2">
      <c r="A43" s="259"/>
      <c r="B43" s="173" t="s">
        <v>63</v>
      </c>
      <c r="C43" s="11" t="s">
        <v>280</v>
      </c>
      <c r="D43" s="676"/>
      <c r="E43" s="1127"/>
    </row>
    <row r="44" spans="1:5" ht="12" customHeight="1" x14ac:dyDescent="0.2">
      <c r="A44" s="260"/>
      <c r="B44" s="157" t="s">
        <v>64</v>
      </c>
      <c r="C44" s="9" t="s">
        <v>168</v>
      </c>
      <c r="D44" s="678"/>
      <c r="E44" s="981"/>
    </row>
    <row r="45" spans="1:5" ht="15" customHeight="1" x14ac:dyDescent="0.2">
      <c r="A45" s="260"/>
      <c r="B45" s="157" t="s">
        <v>67</v>
      </c>
      <c r="C45" s="9" t="s">
        <v>2</v>
      </c>
      <c r="D45" s="678"/>
      <c r="E45" s="981"/>
    </row>
    <row r="46" spans="1:5" ht="13.5" thickBot="1" x14ac:dyDescent="0.25">
      <c r="A46" s="260"/>
      <c r="B46" s="157" t="s">
        <v>78</v>
      </c>
      <c r="C46" s="9" t="s">
        <v>864</v>
      </c>
      <c r="D46" s="678"/>
      <c r="E46" s="981"/>
    </row>
    <row r="47" spans="1:5" ht="15" customHeight="1" thickBot="1" x14ac:dyDescent="0.25">
      <c r="A47" s="217" t="s">
        <v>897</v>
      </c>
      <c r="B47" s="24"/>
      <c r="C47" s="24" t="s">
        <v>865</v>
      </c>
      <c r="D47" s="685"/>
      <c r="E47" s="1124"/>
    </row>
    <row r="48" spans="1:5" ht="14.25" customHeight="1" thickBot="1" x14ac:dyDescent="0.25">
      <c r="A48" s="249" t="s">
        <v>898</v>
      </c>
      <c r="B48" s="1076"/>
      <c r="C48" s="133" t="s">
        <v>868</v>
      </c>
      <c r="D48" s="685"/>
      <c r="E48" s="1124"/>
    </row>
    <row r="49" spans="1:7" ht="13.5" thickBot="1" x14ac:dyDescent="0.25">
      <c r="A49" s="217" t="s">
        <v>899</v>
      </c>
      <c r="B49" s="246"/>
      <c r="C49" s="262" t="s">
        <v>866</v>
      </c>
      <c r="D49" s="784">
        <f>+D36+D42+D47+D48</f>
        <v>60540</v>
      </c>
      <c r="E49" s="784">
        <f>+E36+E42+E47+E48</f>
        <v>70072</v>
      </c>
      <c r="F49" s="45"/>
      <c r="G49" s="45"/>
    </row>
    <row r="50" spans="1:7" x14ac:dyDescent="0.2">
      <c r="A50" s="263"/>
      <c r="B50" s="264"/>
      <c r="C50" s="264"/>
      <c r="D50" s="588"/>
    </row>
    <row r="51" spans="1:7" ht="13.5" hidden="1" thickBot="1" x14ac:dyDescent="0.25">
      <c r="A51" s="265" t="s">
        <v>208</v>
      </c>
      <c r="B51" s="266"/>
      <c r="C51" s="267"/>
      <c r="D51" s="131"/>
    </row>
    <row r="52" spans="1:7" ht="13.5" hidden="1" thickBot="1" x14ac:dyDescent="0.25">
      <c r="A52" s="265" t="s">
        <v>209</v>
      </c>
      <c r="B52" s="266"/>
      <c r="C52" s="267"/>
      <c r="D52" s="131"/>
    </row>
  </sheetData>
  <mergeCells count="3">
    <mergeCell ref="A2:B2"/>
    <mergeCell ref="A5:B5"/>
    <mergeCell ref="D2:E2"/>
  </mergeCells>
  <phoneticPr fontId="30" type="noConversion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Header>&amp;R&amp;"Times New Roman CE,Félkövér"&amp;11 9. melléklet a 8/2016. (IX.30.) önkormányzati rendelethez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G51"/>
  <sheetViews>
    <sheetView view="pageLayout" zoomScaleNormal="100" zoomScaleSheetLayoutView="100" workbookViewId="0">
      <selection activeCell="F7" sqref="F7"/>
    </sheetView>
  </sheetViews>
  <sheetFormatPr defaultColWidth="9.33203125" defaultRowHeight="12.75" x14ac:dyDescent="0.2"/>
  <cols>
    <col min="1" max="1" width="4.83203125" style="580" customWidth="1"/>
    <col min="2" max="2" width="8.83203125" style="568" customWidth="1"/>
    <col min="3" max="3" width="71.83203125" style="568" customWidth="1"/>
    <col min="4" max="4" width="12.6640625" style="568" customWidth="1"/>
    <col min="5" max="5" width="11.83203125" style="568" customWidth="1"/>
    <col min="6" max="6" width="9.33203125" style="568" customWidth="1"/>
    <col min="7" max="16384" width="9.33203125" style="568"/>
  </cols>
  <sheetData>
    <row r="1" spans="1:5" s="565" customFormat="1" ht="21" customHeight="1" thickBot="1" x14ac:dyDescent="0.25">
      <c r="A1" s="223"/>
      <c r="B1" s="224"/>
      <c r="C1" s="1035"/>
      <c r="D1" s="715"/>
    </row>
    <row r="2" spans="1:5" s="566" customFormat="1" ht="36.75" customHeight="1" thickBot="1" x14ac:dyDescent="0.25">
      <c r="A2" s="1219" t="s">
        <v>204</v>
      </c>
      <c r="B2" s="1220"/>
      <c r="C2" s="1072" t="s">
        <v>479</v>
      </c>
      <c r="D2" s="1073"/>
      <c r="E2" s="1074"/>
    </row>
    <row r="3" spans="1:5" s="566" customFormat="1" ht="12" hidden="1" customHeight="1" thickBot="1" x14ac:dyDescent="0.25">
      <c r="A3" s="1069" t="s">
        <v>203</v>
      </c>
      <c r="B3" s="1070"/>
      <c r="C3" s="1071" t="s">
        <v>213</v>
      </c>
      <c r="D3" s="693" t="s">
        <v>933</v>
      </c>
      <c r="E3" s="693"/>
    </row>
    <row r="4" spans="1:5" s="567" customFormat="1" ht="15.95" customHeight="1" thickBot="1" x14ac:dyDescent="0.3">
      <c r="A4" s="228"/>
      <c r="B4" s="228"/>
      <c r="C4" s="228"/>
      <c r="D4" s="229"/>
      <c r="E4" s="229"/>
    </row>
    <row r="5" spans="1:5" ht="38.25" x14ac:dyDescent="0.2">
      <c r="A5" s="1225" t="s">
        <v>205</v>
      </c>
      <c r="B5" s="1226"/>
      <c r="C5" s="1037" t="s">
        <v>935</v>
      </c>
      <c r="D5" s="1038" t="s">
        <v>1152</v>
      </c>
      <c r="E5" s="1039" t="s">
        <v>1151</v>
      </c>
    </row>
    <row r="6" spans="1:5" s="569" customFormat="1" ht="12.95" customHeight="1" x14ac:dyDescent="0.2">
      <c r="A6" s="237">
        <v>1</v>
      </c>
      <c r="B6" s="1040">
        <v>2</v>
      </c>
      <c r="C6" s="1040">
        <v>3</v>
      </c>
      <c r="D6" s="1041">
        <v>4</v>
      </c>
      <c r="E6" s="1042">
        <v>5</v>
      </c>
    </row>
    <row r="7" spans="1:5" s="569" customFormat="1" ht="15.95" customHeight="1" x14ac:dyDescent="0.2">
      <c r="A7" s="1043"/>
      <c r="B7" s="1044"/>
      <c r="C7" s="1044" t="s">
        <v>937</v>
      </c>
      <c r="D7" s="1045"/>
      <c r="E7" s="1046"/>
    </row>
    <row r="8" spans="1:5" s="570" customFormat="1" ht="12" customHeight="1" x14ac:dyDescent="0.2">
      <c r="A8" s="237" t="s">
        <v>895</v>
      </c>
      <c r="B8" s="1047"/>
      <c r="C8" s="1048" t="s">
        <v>210</v>
      </c>
      <c r="D8" s="1049">
        <f>SUM(D9:D16)</f>
        <v>2695</v>
      </c>
      <c r="E8" s="1050">
        <f>SUM(E9:E16)</f>
        <v>2745</v>
      </c>
    </row>
    <row r="9" spans="1:5" s="570" customFormat="1" ht="12" customHeight="1" x14ac:dyDescent="0.2">
      <c r="A9" s="237"/>
      <c r="B9" s="238" t="s">
        <v>57</v>
      </c>
      <c r="C9" s="9" t="s">
        <v>133</v>
      </c>
      <c r="D9" s="783"/>
      <c r="E9" s="981"/>
    </row>
    <row r="10" spans="1:5" s="570" customFormat="1" ht="12" customHeight="1" x14ac:dyDescent="0.2">
      <c r="A10" s="237"/>
      <c r="B10" s="238" t="s">
        <v>58</v>
      </c>
      <c r="C10" s="9" t="s">
        <v>134</v>
      </c>
      <c r="D10" s="783"/>
      <c r="E10" s="1121">
        <f>50</f>
        <v>50</v>
      </c>
    </row>
    <row r="11" spans="1:5" s="570" customFormat="1" ht="12" customHeight="1" x14ac:dyDescent="0.2">
      <c r="A11" s="237"/>
      <c r="B11" s="238" t="s">
        <v>59</v>
      </c>
      <c r="C11" s="9" t="s">
        <v>135</v>
      </c>
      <c r="D11" s="783"/>
      <c r="E11" s="981"/>
    </row>
    <row r="12" spans="1:5" s="570" customFormat="1" ht="12" customHeight="1" x14ac:dyDescent="0.2">
      <c r="A12" s="237"/>
      <c r="B12" s="238" t="s">
        <v>60</v>
      </c>
      <c r="C12" s="9" t="s">
        <v>136</v>
      </c>
      <c r="D12" s="783">
        <v>2122</v>
      </c>
      <c r="E12" s="981">
        <v>2122</v>
      </c>
    </row>
    <row r="13" spans="1:5" s="570" customFormat="1" ht="12" customHeight="1" x14ac:dyDescent="0.2">
      <c r="A13" s="237"/>
      <c r="B13" s="238" t="s">
        <v>91</v>
      </c>
      <c r="C13" s="9" t="s">
        <v>137</v>
      </c>
      <c r="D13" s="783"/>
      <c r="E13" s="981"/>
    </row>
    <row r="14" spans="1:5" s="570" customFormat="1" ht="12" customHeight="1" x14ac:dyDescent="0.2">
      <c r="A14" s="237"/>
      <c r="B14" s="238" t="s">
        <v>61</v>
      </c>
      <c r="C14" s="9" t="s">
        <v>138</v>
      </c>
      <c r="D14" s="783">
        <v>573</v>
      </c>
      <c r="E14" s="981">
        <v>573</v>
      </c>
    </row>
    <row r="15" spans="1:5" s="571" customFormat="1" ht="12" customHeight="1" x14ac:dyDescent="0.2">
      <c r="A15" s="237"/>
      <c r="B15" s="238" t="s">
        <v>62</v>
      </c>
      <c r="C15" s="9" t="s">
        <v>855</v>
      </c>
      <c r="D15" s="783"/>
      <c r="E15" s="981"/>
    </row>
    <row r="16" spans="1:5" s="571" customFormat="1" ht="12" customHeight="1" x14ac:dyDescent="0.2">
      <c r="A16" s="237"/>
      <c r="B16" s="238" t="s">
        <v>72</v>
      </c>
      <c r="C16" s="9" t="s">
        <v>197</v>
      </c>
      <c r="D16" s="783"/>
      <c r="E16" s="981"/>
    </row>
    <row r="17" spans="1:7" s="570" customFormat="1" ht="12" customHeight="1" x14ac:dyDescent="0.2">
      <c r="A17" s="237" t="s">
        <v>896</v>
      </c>
      <c r="B17" s="1047"/>
      <c r="C17" s="1048" t="s">
        <v>856</v>
      </c>
      <c r="D17" s="1049"/>
      <c r="E17" s="1050"/>
    </row>
    <row r="18" spans="1:7" s="571" customFormat="1" ht="12" customHeight="1" x14ac:dyDescent="0.2">
      <c r="A18" s="237"/>
      <c r="B18" s="238" t="s">
        <v>63</v>
      </c>
      <c r="C18" s="9" t="s">
        <v>852</v>
      </c>
      <c r="D18" s="783"/>
      <c r="E18" s="981"/>
    </row>
    <row r="19" spans="1:7" s="571" customFormat="1" ht="12" customHeight="1" x14ac:dyDescent="0.2">
      <c r="A19" s="237"/>
      <c r="B19" s="238" t="s">
        <v>64</v>
      </c>
      <c r="C19" s="9" t="s">
        <v>853</v>
      </c>
      <c r="D19" s="783"/>
      <c r="E19" s="981"/>
    </row>
    <row r="20" spans="1:7" s="571" customFormat="1" ht="12" customHeight="1" x14ac:dyDescent="0.2">
      <c r="A20" s="237"/>
      <c r="B20" s="238" t="s">
        <v>65</v>
      </c>
      <c r="C20" s="9" t="s">
        <v>854</v>
      </c>
      <c r="D20" s="783"/>
      <c r="E20" s="981"/>
    </row>
    <row r="21" spans="1:7" s="571" customFormat="1" ht="12" customHeight="1" x14ac:dyDescent="0.2">
      <c r="A21" s="237"/>
      <c r="B21" s="238" t="s">
        <v>66</v>
      </c>
      <c r="C21" s="9" t="s">
        <v>853</v>
      </c>
      <c r="D21" s="783"/>
      <c r="E21" s="981"/>
    </row>
    <row r="22" spans="1:7" s="571" customFormat="1" ht="12" customHeight="1" x14ac:dyDescent="0.2">
      <c r="A22" s="260" t="s">
        <v>897</v>
      </c>
      <c r="B22" s="1051"/>
      <c r="C22" s="1051" t="s">
        <v>857</v>
      </c>
      <c r="D22" s="1049"/>
      <c r="E22" s="1050"/>
    </row>
    <row r="23" spans="1:7" s="570" customFormat="1" ht="12" customHeight="1" x14ac:dyDescent="0.2">
      <c r="A23" s="260"/>
      <c r="B23" s="238" t="s">
        <v>37</v>
      </c>
      <c r="C23" s="1052" t="s">
        <v>248</v>
      </c>
      <c r="D23" s="678"/>
      <c r="E23" s="670"/>
    </row>
    <row r="24" spans="1:7" s="570" customFormat="1" ht="12" customHeight="1" x14ac:dyDescent="0.2">
      <c r="A24" s="260"/>
      <c r="B24" s="238" t="s">
        <v>38</v>
      </c>
      <c r="C24" s="1052" t="s">
        <v>252</v>
      </c>
      <c r="D24" s="678"/>
      <c r="E24" s="670"/>
    </row>
    <row r="25" spans="1:7" s="570" customFormat="1" ht="12" customHeight="1" x14ac:dyDescent="0.2">
      <c r="A25" s="260" t="s">
        <v>898</v>
      </c>
      <c r="B25" s="1047"/>
      <c r="C25" s="1051" t="s">
        <v>874</v>
      </c>
      <c r="D25" s="1053">
        <v>83582</v>
      </c>
      <c r="E25" s="1122">
        <f>83582+113</f>
        <v>83695</v>
      </c>
    </row>
    <row r="26" spans="1:7" s="570" customFormat="1" ht="12" customHeight="1" x14ac:dyDescent="0.2">
      <c r="A26" s="237" t="s">
        <v>899</v>
      </c>
      <c r="B26" s="1055"/>
      <c r="C26" s="1051" t="s">
        <v>870</v>
      </c>
      <c r="D26" s="1049">
        <f>D8+D17+D22+D25</f>
        <v>86277</v>
      </c>
      <c r="E26" s="1050">
        <f>E8+E17+E22+E25</f>
        <v>86440</v>
      </c>
      <c r="G26" s="1013"/>
    </row>
    <row r="27" spans="1:7" s="571" customFormat="1" ht="12" customHeight="1" x14ac:dyDescent="0.2">
      <c r="A27" s="1056" t="s">
        <v>900</v>
      </c>
      <c r="B27" s="1057"/>
      <c r="C27" s="1051" t="s">
        <v>872</v>
      </c>
      <c r="D27" s="1049"/>
      <c r="E27" s="1050">
        <f>SUM(E28)</f>
        <v>10430</v>
      </c>
    </row>
    <row r="28" spans="1:7" s="571" customFormat="1" ht="15" customHeight="1" x14ac:dyDescent="0.2">
      <c r="A28" s="237"/>
      <c r="B28" s="157" t="s">
        <v>44</v>
      </c>
      <c r="C28" s="1052" t="s">
        <v>355</v>
      </c>
      <c r="D28" s="678"/>
      <c r="E28" s="670">
        <v>10430</v>
      </c>
    </row>
    <row r="29" spans="1:7" s="571" customFormat="1" ht="15" customHeight="1" x14ac:dyDescent="0.2">
      <c r="A29" s="1058"/>
      <c r="B29" s="157" t="s">
        <v>45</v>
      </c>
      <c r="C29" s="1052" t="s">
        <v>860</v>
      </c>
      <c r="D29" s="678"/>
      <c r="E29" s="670"/>
    </row>
    <row r="30" spans="1:7" x14ac:dyDescent="0.2">
      <c r="A30" s="1056" t="s">
        <v>901</v>
      </c>
      <c r="B30" s="1059"/>
      <c r="C30" s="1051" t="s">
        <v>873</v>
      </c>
      <c r="D30" s="1053"/>
      <c r="E30" s="1054"/>
    </row>
    <row r="31" spans="1:7" s="569" customFormat="1" ht="16.5" customHeight="1" thickBot="1" x14ac:dyDescent="0.25">
      <c r="A31" s="1060" t="s">
        <v>902</v>
      </c>
      <c r="B31" s="1061"/>
      <c r="C31" s="1062" t="s">
        <v>871</v>
      </c>
      <c r="D31" s="1063">
        <f>D26+D27+D30</f>
        <v>86277</v>
      </c>
      <c r="E31" s="1064">
        <f>E26+E27+E30</f>
        <v>96870</v>
      </c>
    </row>
    <row r="32" spans="1:7" s="572" customFormat="1" ht="12" customHeight="1" x14ac:dyDescent="0.2">
      <c r="A32" s="252"/>
      <c r="B32" s="252"/>
      <c r="C32" s="253"/>
      <c r="D32" s="714"/>
      <c r="E32" s="714"/>
    </row>
    <row r="33" spans="1:5" ht="12" customHeight="1" thickBot="1" x14ac:dyDescent="0.25">
      <c r="A33" s="254"/>
      <c r="B33" s="255"/>
      <c r="C33" s="255"/>
      <c r="D33" s="708"/>
      <c r="E33" s="708"/>
    </row>
    <row r="34" spans="1:5" ht="38.25" x14ac:dyDescent="0.2">
      <c r="A34" s="239"/>
      <c r="B34" s="1065"/>
      <c r="C34" s="1037" t="s">
        <v>1</v>
      </c>
      <c r="D34" s="1038" t="s">
        <v>1152</v>
      </c>
      <c r="E34" s="1039" t="s">
        <v>1151</v>
      </c>
    </row>
    <row r="35" spans="1:5" ht="12" customHeight="1" x14ac:dyDescent="0.2">
      <c r="A35" s="260" t="s">
        <v>895</v>
      </c>
      <c r="B35" s="1066"/>
      <c r="C35" s="1051" t="s">
        <v>850</v>
      </c>
      <c r="D35" s="1049">
        <f>SUM(D36:D40)</f>
        <v>86277</v>
      </c>
      <c r="E35" s="1050">
        <f>SUM(E36:E40)</f>
        <v>96870</v>
      </c>
    </row>
    <row r="36" spans="1:5" ht="12" customHeight="1" x14ac:dyDescent="0.2">
      <c r="A36" s="260"/>
      <c r="B36" s="157" t="s">
        <v>57</v>
      </c>
      <c r="C36" s="9" t="s">
        <v>926</v>
      </c>
      <c r="D36" s="678">
        <v>56103</v>
      </c>
      <c r="E36" s="1036">
        <f>56103+17+89</f>
        <v>56209</v>
      </c>
    </row>
    <row r="37" spans="1:5" ht="12" customHeight="1" x14ac:dyDescent="0.2">
      <c r="A37" s="260"/>
      <c r="B37" s="157" t="s">
        <v>58</v>
      </c>
      <c r="C37" s="9" t="s">
        <v>164</v>
      </c>
      <c r="D37" s="678">
        <v>15601</v>
      </c>
      <c r="E37" s="1036">
        <f>15601+6+24</f>
        <v>15631</v>
      </c>
    </row>
    <row r="38" spans="1:5" ht="12" customHeight="1" x14ac:dyDescent="0.2">
      <c r="A38" s="260"/>
      <c r="B38" s="157" t="s">
        <v>59</v>
      </c>
      <c r="C38" s="9" t="s">
        <v>88</v>
      </c>
      <c r="D38" s="678">
        <v>14573</v>
      </c>
      <c r="E38" s="1036">
        <f>14573+481+50</f>
        <v>15104</v>
      </c>
    </row>
    <row r="39" spans="1:5" s="572" customFormat="1" ht="12" customHeight="1" x14ac:dyDescent="0.2">
      <c r="A39" s="260"/>
      <c r="B39" s="157" t="s">
        <v>60</v>
      </c>
      <c r="C39" s="9" t="s">
        <v>165</v>
      </c>
      <c r="D39" s="678"/>
      <c r="E39" s="670"/>
    </row>
    <row r="40" spans="1:5" ht="12" customHeight="1" x14ac:dyDescent="0.2">
      <c r="A40" s="260"/>
      <c r="B40" s="157" t="s">
        <v>71</v>
      </c>
      <c r="C40" s="9" t="s">
        <v>166</v>
      </c>
      <c r="D40" s="678"/>
      <c r="E40" s="670">
        <v>9926</v>
      </c>
    </row>
    <row r="41" spans="1:5" ht="12" customHeight="1" x14ac:dyDescent="0.2">
      <c r="A41" s="260" t="s">
        <v>896</v>
      </c>
      <c r="B41" s="1066"/>
      <c r="C41" s="1051" t="s">
        <v>867</v>
      </c>
      <c r="D41" s="1049"/>
      <c r="E41" s="1050"/>
    </row>
    <row r="42" spans="1:5" ht="12" customHeight="1" x14ac:dyDescent="0.2">
      <c r="A42" s="260"/>
      <c r="B42" s="157" t="s">
        <v>63</v>
      </c>
      <c r="C42" s="9" t="s">
        <v>280</v>
      </c>
      <c r="D42" s="678"/>
      <c r="E42" s="670"/>
    </row>
    <row r="43" spans="1:5" ht="12" customHeight="1" x14ac:dyDescent="0.2">
      <c r="A43" s="260"/>
      <c r="B43" s="157" t="s">
        <v>64</v>
      </c>
      <c r="C43" s="9" t="s">
        <v>168</v>
      </c>
      <c r="D43" s="678"/>
      <c r="E43" s="670"/>
    </row>
    <row r="44" spans="1:5" ht="15" customHeight="1" x14ac:dyDescent="0.2">
      <c r="A44" s="260"/>
      <c r="B44" s="157" t="s">
        <v>67</v>
      </c>
      <c r="C44" s="9" t="s">
        <v>2</v>
      </c>
      <c r="D44" s="678"/>
      <c r="E44" s="670"/>
    </row>
    <row r="45" spans="1:5" x14ac:dyDescent="0.2">
      <c r="A45" s="260"/>
      <c r="B45" s="157" t="s">
        <v>78</v>
      </c>
      <c r="C45" s="9" t="s">
        <v>864</v>
      </c>
      <c r="D45" s="678"/>
      <c r="E45" s="670"/>
    </row>
    <row r="46" spans="1:5" ht="15" customHeight="1" x14ac:dyDescent="0.2">
      <c r="A46" s="260" t="s">
        <v>897</v>
      </c>
      <c r="B46" s="1066"/>
      <c r="C46" s="1066" t="s">
        <v>865</v>
      </c>
      <c r="D46" s="1053"/>
      <c r="E46" s="1054"/>
    </row>
    <row r="47" spans="1:5" ht="14.25" customHeight="1" x14ac:dyDescent="0.2">
      <c r="A47" s="1056" t="s">
        <v>898</v>
      </c>
      <c r="B47" s="1059"/>
      <c r="C47" s="1051" t="s">
        <v>868</v>
      </c>
      <c r="D47" s="1053"/>
      <c r="E47" s="1054"/>
    </row>
    <row r="48" spans="1:5" ht="13.5" thickBot="1" x14ac:dyDescent="0.25">
      <c r="A48" s="382" t="s">
        <v>899</v>
      </c>
      <c r="B48" s="1067"/>
      <c r="C48" s="1068" t="s">
        <v>866</v>
      </c>
      <c r="D48" s="1063">
        <f>D35+D41+D46+D47</f>
        <v>86277</v>
      </c>
      <c r="E48" s="1064">
        <f>E35+E41+E46+E47</f>
        <v>96870</v>
      </c>
    </row>
    <row r="49" spans="1:4" x14ac:dyDescent="0.2">
      <c r="A49" s="573"/>
      <c r="B49" s="574"/>
      <c r="C49" s="574"/>
      <c r="D49" s="575"/>
    </row>
    <row r="50" spans="1:4" ht="13.5" hidden="1" thickBot="1" x14ac:dyDescent="0.25">
      <c r="A50" s="576" t="s">
        <v>208</v>
      </c>
      <c r="B50" s="577"/>
      <c r="C50" s="578"/>
      <c r="D50" s="579"/>
    </row>
    <row r="51" spans="1:4" ht="13.5" hidden="1" thickBot="1" x14ac:dyDescent="0.25">
      <c r="A51" s="576" t="s">
        <v>209</v>
      </c>
      <c r="B51" s="577"/>
      <c r="C51" s="578"/>
      <c r="D51" s="579"/>
    </row>
  </sheetData>
  <sheetProtection formatCells="0"/>
  <mergeCells count="2">
    <mergeCell ref="A2:B2"/>
    <mergeCell ref="A5:B5"/>
  </mergeCells>
  <phoneticPr fontId="30" type="noConversion"/>
  <printOptions horizontalCentered="1"/>
  <pageMargins left="0.78740157480314965" right="0.78740157480314965" top="0.98425196850393704" bottom="0.98425196850393704" header="0.55118110236220474" footer="0.78740157480314965"/>
  <pageSetup paperSize="9" scale="86" orientation="portrait" verticalDpi="300" r:id="rId1"/>
  <headerFooter alignWithMargins="0">
    <oddHeader>&amp;R&amp;"Times New Roman CE,Félkövér"&amp;11 10. melléklet a 8/2016. (IX.30.)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6" sqref="C16"/>
    </sheetView>
  </sheetViews>
  <sheetFormatPr defaultColWidth="9.33203125" defaultRowHeight="12.75" x14ac:dyDescent="0.2"/>
  <cols>
    <col min="1" max="1" width="5.5" style="50" customWidth="1"/>
    <col min="2" max="2" width="33.1640625" style="50" customWidth="1"/>
    <col min="3" max="3" width="12.33203125" style="50" customWidth="1"/>
    <col min="4" max="4" width="11.5" style="50" customWidth="1"/>
    <col min="5" max="5" width="11.33203125" style="50" customWidth="1"/>
    <col min="6" max="6" width="11" style="50" customWidth="1"/>
    <col min="7" max="7" width="14.33203125" style="50" customWidth="1"/>
    <col min="8" max="16384" width="9.33203125" style="50"/>
  </cols>
  <sheetData>
    <row r="1" spans="1:7" ht="43.5" customHeight="1" x14ac:dyDescent="0.25">
      <c r="A1" s="1228" t="s">
        <v>875</v>
      </c>
      <c r="B1" s="1228"/>
      <c r="C1" s="1228"/>
      <c r="D1" s="1228"/>
      <c r="E1" s="1228"/>
      <c r="F1" s="1228"/>
      <c r="G1" s="1228"/>
    </row>
    <row r="3" spans="1:7" s="180" customFormat="1" ht="27" customHeight="1" x14ac:dyDescent="0.25">
      <c r="A3" s="178" t="s">
        <v>217</v>
      </c>
      <c r="B3" s="179"/>
      <c r="C3" s="1227" t="s">
        <v>218</v>
      </c>
      <c r="D3" s="1227"/>
      <c r="E3" s="1227"/>
      <c r="F3" s="1227"/>
      <c r="G3" s="1227"/>
    </row>
    <row r="4" spans="1:7" s="180" customFormat="1" ht="15.75" x14ac:dyDescent="0.25">
      <c r="A4" s="179"/>
      <c r="B4" s="179"/>
      <c r="C4" s="179"/>
      <c r="D4" s="179"/>
      <c r="E4" s="179"/>
      <c r="F4" s="179"/>
      <c r="G4" s="179"/>
    </row>
    <row r="5" spans="1:7" s="180" customFormat="1" ht="24.75" customHeight="1" x14ac:dyDescent="0.25">
      <c r="A5" s="178" t="s">
        <v>219</v>
      </c>
      <c r="B5" s="179"/>
      <c r="C5" s="1227" t="s">
        <v>218</v>
      </c>
      <c r="D5" s="1227"/>
      <c r="E5" s="1227"/>
      <c r="F5" s="1227"/>
      <c r="G5" s="179"/>
    </row>
    <row r="6" spans="1:7" s="181" customFormat="1" x14ac:dyDescent="0.2">
      <c r="A6" s="222"/>
      <c r="B6" s="222"/>
      <c r="C6" s="222"/>
      <c r="D6" s="222"/>
      <c r="E6" s="222"/>
      <c r="F6" s="222"/>
      <c r="G6" s="222"/>
    </row>
    <row r="7" spans="1:7" s="182" customFormat="1" ht="15" customHeight="1" x14ac:dyDescent="0.25">
      <c r="A7" s="289" t="s">
        <v>220</v>
      </c>
      <c r="B7" s="288"/>
      <c r="C7" s="288"/>
      <c r="D7" s="274"/>
      <c r="E7" s="274"/>
      <c r="F7" s="274"/>
      <c r="G7" s="274"/>
    </row>
    <row r="8" spans="1:7" s="182" customFormat="1" ht="15" customHeight="1" thickBot="1" x14ac:dyDescent="0.3">
      <c r="A8" s="289" t="s">
        <v>221</v>
      </c>
      <c r="B8" s="274"/>
      <c r="C8" s="274"/>
      <c r="D8" s="274"/>
      <c r="E8" s="274"/>
      <c r="F8" s="274"/>
      <c r="G8" s="274"/>
    </row>
    <row r="9" spans="1:7" s="89" customFormat="1" ht="42" customHeight="1" thickBot="1" x14ac:dyDescent="0.25">
      <c r="A9" s="206" t="s">
        <v>893</v>
      </c>
      <c r="B9" s="207" t="s">
        <v>222</v>
      </c>
      <c r="C9" s="207" t="s">
        <v>223</v>
      </c>
      <c r="D9" s="207" t="s">
        <v>224</v>
      </c>
      <c r="E9" s="207" t="s">
        <v>225</v>
      </c>
      <c r="F9" s="207" t="s">
        <v>226</v>
      </c>
      <c r="G9" s="208" t="s">
        <v>930</v>
      </c>
    </row>
    <row r="10" spans="1:7" ht="24" customHeight="1" x14ac:dyDescent="0.2">
      <c r="A10" s="275" t="s">
        <v>895</v>
      </c>
      <c r="B10" s="215" t="s">
        <v>227</v>
      </c>
      <c r="C10" s="183"/>
      <c r="D10" s="183"/>
      <c r="E10" s="183"/>
      <c r="F10" s="183"/>
      <c r="G10" s="276">
        <f>SUM(C10:F10)</f>
        <v>0</v>
      </c>
    </row>
    <row r="11" spans="1:7" ht="24" customHeight="1" x14ac:dyDescent="0.2">
      <c r="A11" s="277" t="s">
        <v>896</v>
      </c>
      <c r="B11" s="216" t="s">
        <v>228</v>
      </c>
      <c r="C11" s="184"/>
      <c r="D11" s="184"/>
      <c r="E11" s="184"/>
      <c r="F11" s="184"/>
      <c r="G11" s="278">
        <f t="shared" ref="G11:G16" si="0">SUM(C11:F11)</f>
        <v>0</v>
      </c>
    </row>
    <row r="12" spans="1:7" ht="24" customHeight="1" x14ac:dyDescent="0.2">
      <c r="A12" s="277" t="s">
        <v>897</v>
      </c>
      <c r="B12" s="216" t="s">
        <v>229</v>
      </c>
      <c r="C12" s="184"/>
      <c r="D12" s="184"/>
      <c r="E12" s="184"/>
      <c r="F12" s="184"/>
      <c r="G12" s="278">
        <f t="shared" si="0"/>
        <v>0</v>
      </c>
    </row>
    <row r="13" spans="1:7" ht="24" customHeight="1" x14ac:dyDescent="0.2">
      <c r="A13" s="277" t="s">
        <v>898</v>
      </c>
      <c r="B13" s="216" t="s">
        <v>230</v>
      </c>
      <c r="C13" s="184"/>
      <c r="D13" s="184"/>
      <c r="E13" s="184"/>
      <c r="F13" s="184"/>
      <c r="G13" s="278">
        <f t="shared" si="0"/>
        <v>0</v>
      </c>
    </row>
    <row r="14" spans="1:7" ht="24" customHeight="1" x14ac:dyDescent="0.2">
      <c r="A14" s="277" t="s">
        <v>899</v>
      </c>
      <c r="B14" s="216" t="s">
        <v>231</v>
      </c>
      <c r="C14" s="184"/>
      <c r="D14" s="184"/>
      <c r="E14" s="184"/>
      <c r="F14" s="184"/>
      <c r="G14" s="278">
        <f t="shared" si="0"/>
        <v>0</v>
      </c>
    </row>
    <row r="15" spans="1:7" ht="24" customHeight="1" thickBot="1" x14ac:dyDescent="0.25">
      <c r="A15" s="279" t="s">
        <v>900</v>
      </c>
      <c r="B15" s="280" t="s">
        <v>232</v>
      </c>
      <c r="C15" s="185"/>
      <c r="D15" s="185"/>
      <c r="E15" s="185"/>
      <c r="F15" s="185"/>
      <c r="G15" s="281">
        <f t="shared" si="0"/>
        <v>0</v>
      </c>
    </row>
    <row r="16" spans="1:7" s="186" customFormat="1" ht="24" customHeight="1" thickBot="1" x14ac:dyDescent="0.25">
      <c r="A16" s="282" t="s">
        <v>901</v>
      </c>
      <c r="B16" s="283" t="s">
        <v>930</v>
      </c>
      <c r="C16" s="284">
        <f>SUM(C10:C15)</f>
        <v>0</v>
      </c>
      <c r="D16" s="284">
        <f>SUM(D10:D15)</f>
        <v>0</v>
      </c>
      <c r="E16" s="284">
        <f>SUM(E10:E15)</f>
        <v>0</v>
      </c>
      <c r="F16" s="284">
        <f>SUM(F10:F15)</f>
        <v>0</v>
      </c>
      <c r="G16" s="285">
        <f t="shared" si="0"/>
        <v>0</v>
      </c>
    </row>
    <row r="17" spans="1:7" s="181" customFormat="1" x14ac:dyDescent="0.2">
      <c r="A17" s="222"/>
      <c r="B17" s="222"/>
      <c r="C17" s="222"/>
      <c r="D17" s="222"/>
      <c r="E17" s="222"/>
      <c r="F17" s="222"/>
      <c r="G17" s="222"/>
    </row>
    <row r="18" spans="1:7" s="181" customFormat="1" x14ac:dyDescent="0.2">
      <c r="A18" s="222"/>
      <c r="B18" s="222"/>
      <c r="C18" s="222"/>
      <c r="D18" s="222"/>
      <c r="E18" s="222"/>
      <c r="F18" s="222"/>
      <c r="G18" s="222"/>
    </row>
    <row r="19" spans="1:7" s="181" customFormat="1" x14ac:dyDescent="0.2">
      <c r="A19" s="222"/>
      <c r="B19" s="222"/>
      <c r="C19" s="222"/>
      <c r="D19" s="222"/>
      <c r="E19" s="222"/>
      <c r="F19" s="222"/>
      <c r="G19" s="222"/>
    </row>
    <row r="20" spans="1:7" s="181" customFormat="1" ht="15.75" x14ac:dyDescent="0.25">
      <c r="A20" s="180" t="s">
        <v>404</v>
      </c>
      <c r="B20" s="222"/>
      <c r="C20" s="222"/>
      <c r="D20" s="222"/>
      <c r="E20" s="222"/>
      <c r="F20" s="222"/>
      <c r="G20" s="222"/>
    </row>
    <row r="21" spans="1:7" s="181" customFormat="1" x14ac:dyDescent="0.2">
      <c r="A21" s="222"/>
      <c r="B21" s="222"/>
      <c r="C21" s="222"/>
      <c r="D21" s="222"/>
      <c r="E21" s="222"/>
      <c r="F21" s="222"/>
      <c r="G21" s="222"/>
    </row>
    <row r="22" spans="1:7" x14ac:dyDescent="0.2">
      <c r="A22" s="222"/>
      <c r="B22" s="222"/>
      <c r="C22" s="222"/>
      <c r="D22" s="222"/>
      <c r="E22" s="222"/>
      <c r="F22" s="222"/>
      <c r="G22" s="222"/>
    </row>
    <row r="23" spans="1:7" x14ac:dyDescent="0.2">
      <c r="A23" s="222"/>
      <c r="B23" s="222"/>
      <c r="C23" s="181"/>
      <c r="D23" s="181"/>
      <c r="E23" s="181"/>
      <c r="F23" s="181"/>
      <c r="G23" s="222"/>
    </row>
    <row r="24" spans="1:7" ht="13.5" x14ac:dyDescent="0.25">
      <c r="A24" s="222"/>
      <c r="B24" s="222"/>
      <c r="C24" s="286"/>
      <c r="D24" s="287" t="s">
        <v>233</v>
      </c>
      <c r="E24" s="287"/>
      <c r="F24" s="286"/>
      <c r="G24" s="222"/>
    </row>
    <row r="25" spans="1:7" ht="13.5" x14ac:dyDescent="0.25">
      <c r="C25" s="187"/>
      <c r="D25" s="188"/>
      <c r="E25" s="188"/>
      <c r="F25" s="187"/>
    </row>
    <row r="26" spans="1:7" ht="13.5" x14ac:dyDescent="0.25">
      <c r="C26" s="187"/>
      <c r="D26" s="188"/>
      <c r="E26" s="188"/>
      <c r="F26" s="187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13. melléklet a ……/2013. (….)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22" sqref="B22"/>
    </sheetView>
  </sheetViews>
  <sheetFormatPr defaultColWidth="9.33203125" defaultRowHeight="12.75" x14ac:dyDescent="0.2"/>
  <cols>
    <col min="1" max="1" width="6.83203125" style="46" customWidth="1"/>
    <col min="2" max="2" width="49.6640625" style="45" customWidth="1"/>
    <col min="3" max="8" width="12.83203125" style="45" customWidth="1"/>
    <col min="9" max="9" width="13.83203125" style="45" customWidth="1"/>
    <col min="10" max="16384" width="9.33203125" style="45"/>
  </cols>
  <sheetData>
    <row r="1" spans="1:10" ht="27.75" customHeight="1" x14ac:dyDescent="0.2">
      <c r="A1" s="1207" t="s">
        <v>878</v>
      </c>
      <c r="B1" s="1207"/>
      <c r="C1" s="1207"/>
      <c r="D1" s="1207"/>
      <c r="E1" s="1207"/>
      <c r="F1" s="1207"/>
      <c r="G1" s="1207"/>
      <c r="H1" s="1207"/>
      <c r="I1" s="1207"/>
    </row>
    <row r="2" spans="1:10" ht="20.25" customHeight="1" thickBot="1" x14ac:dyDescent="0.3">
      <c r="I2" s="60" t="s">
        <v>11</v>
      </c>
    </row>
    <row r="3" spans="1:10" s="61" customFormat="1" ht="26.25" customHeight="1" x14ac:dyDescent="0.2">
      <c r="A3" s="1236" t="s">
        <v>17</v>
      </c>
      <c r="B3" s="1231" t="s">
        <v>34</v>
      </c>
      <c r="C3" s="1236" t="s">
        <v>35</v>
      </c>
      <c r="D3" s="1236" t="s">
        <v>876</v>
      </c>
      <c r="E3" s="1233" t="s">
        <v>16</v>
      </c>
      <c r="F3" s="1234"/>
      <c r="G3" s="1234"/>
      <c r="H3" s="1235"/>
      <c r="I3" s="1231" t="s">
        <v>928</v>
      </c>
    </row>
    <row r="4" spans="1:10" s="62" customFormat="1" ht="32.25" customHeight="1" thickBot="1" x14ac:dyDescent="0.25">
      <c r="A4" s="1237"/>
      <c r="B4" s="1232"/>
      <c r="C4" s="1232"/>
      <c r="D4" s="1237"/>
      <c r="E4" s="290" t="s">
        <v>124</v>
      </c>
      <c r="F4" s="290" t="s">
        <v>199</v>
      </c>
      <c r="G4" s="290" t="s">
        <v>370</v>
      </c>
      <c r="H4" s="291" t="s">
        <v>877</v>
      </c>
      <c r="I4" s="1232"/>
    </row>
    <row r="5" spans="1:10" s="63" customFormat="1" ht="12.95" customHeight="1" thickBot="1" x14ac:dyDescent="0.25">
      <c r="A5" s="292">
        <v>1</v>
      </c>
      <c r="B5" s="293">
        <v>2</v>
      </c>
      <c r="C5" s="294">
        <v>3</v>
      </c>
      <c r="D5" s="293">
        <v>4</v>
      </c>
      <c r="E5" s="292">
        <v>5</v>
      </c>
      <c r="F5" s="294">
        <v>6</v>
      </c>
      <c r="G5" s="294">
        <v>7</v>
      </c>
      <c r="H5" s="295">
        <v>8</v>
      </c>
      <c r="I5" s="296" t="s">
        <v>36</v>
      </c>
    </row>
    <row r="6" spans="1:10" ht="24.75" customHeight="1" thickBot="1" x14ac:dyDescent="0.25">
      <c r="A6" s="297" t="s">
        <v>895</v>
      </c>
      <c r="B6" s="298" t="s">
        <v>879</v>
      </c>
      <c r="C6" s="306"/>
      <c r="D6" s="77"/>
      <c r="E6" s="78"/>
      <c r="F6" s="79"/>
      <c r="G6" s="79"/>
      <c r="H6" s="80"/>
      <c r="I6" s="64">
        <f t="shared" ref="I6:I17" si="0">SUM(D6:H6)</f>
        <v>0</v>
      </c>
    </row>
    <row r="7" spans="1:10" ht="20.100000000000001" customHeight="1" x14ac:dyDescent="0.2">
      <c r="A7" s="299" t="s">
        <v>896</v>
      </c>
      <c r="B7" s="68" t="s">
        <v>18</v>
      </c>
      <c r="C7" s="69"/>
      <c r="D7" s="70"/>
      <c r="E7" s="71"/>
      <c r="F7" s="33"/>
      <c r="G7" s="33"/>
      <c r="H7" s="30"/>
      <c r="I7" s="300">
        <f t="shared" si="0"/>
        <v>0</v>
      </c>
    </row>
    <row r="8" spans="1:10" ht="20.100000000000001" customHeight="1" thickBot="1" x14ac:dyDescent="0.25">
      <c r="A8" s="299" t="s">
        <v>897</v>
      </c>
      <c r="B8" s="68" t="s">
        <v>18</v>
      </c>
      <c r="C8" s="69"/>
      <c r="D8" s="70"/>
      <c r="E8" s="71"/>
      <c r="F8" s="33"/>
      <c r="G8" s="33"/>
      <c r="H8" s="30"/>
      <c r="I8" s="300">
        <f t="shared" si="0"/>
        <v>0</v>
      </c>
    </row>
    <row r="9" spans="1:10" ht="26.1" customHeight="1" thickBot="1" x14ac:dyDescent="0.25">
      <c r="A9" s="297" t="s">
        <v>898</v>
      </c>
      <c r="B9" s="298" t="s">
        <v>880</v>
      </c>
      <c r="C9" s="307"/>
      <c r="D9" s="77"/>
      <c r="E9" s="78"/>
      <c r="F9" s="79"/>
      <c r="G9" s="79"/>
      <c r="H9" s="80"/>
      <c r="I9" s="64">
        <f t="shared" si="0"/>
        <v>0</v>
      </c>
    </row>
    <row r="10" spans="1:10" ht="20.100000000000001" customHeight="1" x14ac:dyDescent="0.2">
      <c r="A10" s="299" t="s">
        <v>899</v>
      </c>
      <c r="B10" s="68" t="s">
        <v>18</v>
      </c>
      <c r="C10" s="69"/>
      <c r="D10" s="70"/>
      <c r="E10" s="71"/>
      <c r="F10" s="33"/>
      <c r="G10" s="33"/>
      <c r="H10" s="30"/>
      <c r="I10" s="300">
        <f t="shared" si="0"/>
        <v>0</v>
      </c>
    </row>
    <row r="11" spans="1:10" ht="20.100000000000001" customHeight="1" thickBot="1" x14ac:dyDescent="0.25">
      <c r="A11" s="299" t="s">
        <v>900</v>
      </c>
      <c r="B11" s="68" t="s">
        <v>18</v>
      </c>
      <c r="C11" s="69"/>
      <c r="D11" s="70"/>
      <c r="E11" s="71"/>
      <c r="F11" s="33"/>
      <c r="G11" s="33"/>
      <c r="H11" s="30"/>
      <c r="I11" s="300">
        <f t="shared" si="0"/>
        <v>0</v>
      </c>
    </row>
    <row r="12" spans="1:10" ht="20.100000000000001" customHeight="1" thickBot="1" x14ac:dyDescent="0.25">
      <c r="A12" s="297" t="s">
        <v>901</v>
      </c>
      <c r="B12" s="298" t="s">
        <v>214</v>
      </c>
      <c r="C12" s="307"/>
      <c r="D12" s="77"/>
      <c r="E12" s="78"/>
      <c r="F12" s="79"/>
      <c r="G12" s="79"/>
      <c r="H12" s="80"/>
      <c r="I12" s="64">
        <f t="shared" si="0"/>
        <v>0</v>
      </c>
    </row>
    <row r="13" spans="1:10" ht="20.100000000000001" customHeight="1" thickBot="1" x14ac:dyDescent="0.25">
      <c r="A13" s="299" t="s">
        <v>902</v>
      </c>
      <c r="B13" s="68" t="s">
        <v>18</v>
      </c>
      <c r="C13" s="69"/>
      <c r="D13" s="70"/>
      <c r="E13" s="71"/>
      <c r="F13" s="33"/>
      <c r="G13" s="33"/>
      <c r="H13" s="30"/>
      <c r="I13" s="300">
        <f t="shared" si="0"/>
        <v>0</v>
      </c>
    </row>
    <row r="14" spans="1:10" ht="20.100000000000001" customHeight="1" thickBot="1" x14ac:dyDescent="0.25">
      <c r="A14" s="297" t="s">
        <v>903</v>
      </c>
      <c r="B14" s="298" t="s">
        <v>215</v>
      </c>
      <c r="C14" s="307"/>
      <c r="D14" s="77"/>
      <c r="E14" s="78"/>
      <c r="F14" s="79"/>
      <c r="G14" s="79"/>
      <c r="H14" s="80"/>
      <c r="I14" s="64">
        <f t="shared" si="0"/>
        <v>0</v>
      </c>
      <c r="J14" s="72"/>
    </row>
    <row r="15" spans="1:10" ht="20.100000000000001" customHeight="1" thickBot="1" x14ac:dyDescent="0.25">
      <c r="A15" s="301" t="s">
        <v>904</v>
      </c>
      <c r="B15" s="73" t="s">
        <v>18</v>
      </c>
      <c r="C15" s="74"/>
      <c r="D15" s="75"/>
      <c r="E15" s="76"/>
      <c r="F15" s="34"/>
      <c r="G15" s="34"/>
      <c r="H15" s="32"/>
      <c r="I15" s="302">
        <f t="shared" si="0"/>
        <v>0</v>
      </c>
    </row>
    <row r="16" spans="1:10" ht="20.100000000000001" customHeight="1" thickBot="1" x14ac:dyDescent="0.25">
      <c r="A16" s="297" t="s">
        <v>905</v>
      </c>
      <c r="B16" s="303" t="s">
        <v>216</v>
      </c>
      <c r="C16" s="307"/>
      <c r="D16" s="77"/>
      <c r="E16" s="78"/>
      <c r="F16" s="79"/>
      <c r="G16" s="79"/>
      <c r="H16" s="80"/>
      <c r="I16" s="64">
        <f t="shared" si="0"/>
        <v>0</v>
      </c>
    </row>
    <row r="17" spans="1:9" ht="20.100000000000001" customHeight="1" thickBot="1" x14ac:dyDescent="0.25">
      <c r="A17" s="304" t="s">
        <v>906</v>
      </c>
      <c r="B17" s="81" t="s">
        <v>18</v>
      </c>
      <c r="C17" s="82"/>
      <c r="D17" s="83"/>
      <c r="E17" s="84"/>
      <c r="F17" s="85"/>
      <c r="G17" s="85"/>
      <c r="H17" s="31"/>
      <c r="I17" s="305">
        <f t="shared" si="0"/>
        <v>0</v>
      </c>
    </row>
    <row r="18" spans="1:9" ht="20.100000000000001" customHeight="1" thickBot="1" x14ac:dyDescent="0.25">
      <c r="A18" s="1229" t="s">
        <v>90</v>
      </c>
      <c r="B18" s="1230"/>
      <c r="C18" s="130"/>
      <c r="D18" s="64">
        <f>D6+D9+D12+D14+D16</f>
        <v>0</v>
      </c>
      <c r="E18" s="65">
        <f>E6+E9+E12+E14+E16</f>
        <v>0</v>
      </c>
      <c r="F18" s="66">
        <f>F6+F9+F12+F14+F16</f>
        <v>0</v>
      </c>
      <c r="G18" s="66">
        <f>G6+G9+G12+G14+G16</f>
        <v>0</v>
      </c>
      <c r="H18" s="67">
        <f>H6+H9+H12+H14+H16</f>
        <v>0</v>
      </c>
      <c r="I18" s="64">
        <f>SUM(D18:H18)</f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T204"/>
  <sheetViews>
    <sheetView topLeftCell="G98" workbookViewId="0">
      <selection activeCell="J116" sqref="J116"/>
    </sheetView>
  </sheetViews>
  <sheetFormatPr defaultColWidth="9.33203125" defaultRowHeight="15" x14ac:dyDescent="0.25"/>
  <cols>
    <col min="1" max="1" width="6" style="436" bestFit="1" customWidth="1"/>
    <col min="2" max="2" width="63" style="436" customWidth="1"/>
    <col min="3" max="3" width="6.33203125" style="435" hidden="1" customWidth="1"/>
    <col min="4" max="4" width="9.83203125" style="494" bestFit="1" customWidth="1"/>
    <col min="5" max="5" width="18.1640625" style="494" customWidth="1"/>
    <col min="6" max="6" width="15.1640625" style="494" customWidth="1"/>
    <col min="7" max="7" width="15.5" style="494" customWidth="1"/>
    <col min="8" max="8" width="11.33203125" style="494" bestFit="1" customWidth="1"/>
    <col min="9" max="9" width="9.83203125" style="494" bestFit="1" customWidth="1"/>
    <col min="10" max="10" width="13.1640625" style="495" bestFit="1" customWidth="1"/>
    <col min="11" max="11" width="17.33203125" style="435" customWidth="1"/>
    <col min="12" max="12" width="9.1640625" style="435" hidden="1" customWidth="1"/>
    <col min="13" max="13" width="16.83203125" style="435" customWidth="1"/>
    <col min="14" max="14" width="0" style="435" hidden="1" customWidth="1"/>
    <col min="15" max="15" width="18.5" style="435" customWidth="1"/>
    <col min="16" max="16" width="9.83203125" style="435" customWidth="1"/>
    <col min="17" max="17" width="16.1640625" style="479" customWidth="1"/>
    <col min="18" max="18" width="9.33203125" style="436"/>
    <col min="19" max="19" width="9.33203125" style="437"/>
    <col min="20" max="16384" width="9.33203125" style="436"/>
  </cols>
  <sheetData>
    <row r="1" spans="1:19" x14ac:dyDescent="0.25">
      <c r="A1" s="1238" t="s">
        <v>687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</row>
    <row r="2" spans="1:19" x14ac:dyDescent="0.25">
      <c r="A2" s="1239" t="s">
        <v>475</v>
      </c>
      <c r="B2" s="1239"/>
      <c r="C2" s="1239"/>
      <c r="D2" s="1239"/>
      <c r="E2" s="1239"/>
      <c r="F2" s="1239"/>
      <c r="G2" s="1239"/>
      <c r="H2" s="1239"/>
      <c r="I2" s="1239"/>
      <c r="J2" s="1239"/>
      <c r="K2" s="1239"/>
      <c r="L2" s="1239"/>
      <c r="M2" s="1239"/>
      <c r="N2" s="1239"/>
      <c r="O2" s="1239"/>
      <c r="P2" s="1239"/>
      <c r="Q2" s="1239"/>
    </row>
    <row r="3" spans="1:19" x14ac:dyDescent="0.25">
      <c r="A3" s="438"/>
      <c r="B3" s="438"/>
      <c r="C3" s="438"/>
      <c r="D3" s="438"/>
      <c r="E3" s="438"/>
      <c r="F3" s="438"/>
      <c r="G3" s="438"/>
      <c r="H3" s="438"/>
      <c r="I3" s="438"/>
      <c r="J3" s="438"/>
      <c r="Q3" s="435"/>
    </row>
    <row r="4" spans="1:19" s="442" customFormat="1" x14ac:dyDescent="0.2">
      <c r="A4" s="439"/>
      <c r="B4" s="440" t="s">
        <v>12</v>
      </c>
      <c r="C4" s="441">
        <v>2011</v>
      </c>
      <c r="D4" s="1240" t="s">
        <v>476</v>
      </c>
      <c r="E4" s="1241"/>
      <c r="F4" s="1241"/>
      <c r="G4" s="1241"/>
      <c r="H4" s="1241"/>
      <c r="I4" s="1241"/>
      <c r="J4" s="1242"/>
      <c r="K4" s="1240" t="s">
        <v>477</v>
      </c>
      <c r="L4" s="1241"/>
      <c r="M4" s="1241"/>
      <c r="N4" s="1241"/>
      <c r="O4" s="1241"/>
      <c r="P4" s="1241"/>
      <c r="Q4" s="1242"/>
      <c r="S4" s="443"/>
    </row>
    <row r="5" spans="1:19" s="442" customFormat="1" ht="75" x14ac:dyDescent="0.2">
      <c r="A5" s="444"/>
      <c r="B5" s="445"/>
      <c r="C5" s="446" t="s">
        <v>478</v>
      </c>
      <c r="D5" s="447" t="s">
        <v>454</v>
      </c>
      <c r="E5" s="447" t="s">
        <v>479</v>
      </c>
      <c r="F5" s="447" t="s">
        <v>480</v>
      </c>
      <c r="G5" s="447" t="s">
        <v>481</v>
      </c>
      <c r="H5" s="447" t="s">
        <v>452</v>
      </c>
      <c r="I5" s="447" t="s">
        <v>453</v>
      </c>
      <c r="J5" s="448" t="s">
        <v>928</v>
      </c>
      <c r="K5" s="447" t="s">
        <v>479</v>
      </c>
      <c r="L5" s="447" t="s">
        <v>480</v>
      </c>
      <c r="M5" s="447" t="s">
        <v>481</v>
      </c>
      <c r="N5" s="447" t="s">
        <v>452</v>
      </c>
      <c r="O5" s="447" t="s">
        <v>688</v>
      </c>
      <c r="P5" s="447" t="s">
        <v>453</v>
      </c>
      <c r="Q5" s="448" t="s">
        <v>928</v>
      </c>
      <c r="S5" s="443"/>
    </row>
    <row r="6" spans="1:19" x14ac:dyDescent="0.25">
      <c r="A6" s="450">
        <v>1</v>
      </c>
      <c r="B6" s="451" t="s">
        <v>482</v>
      </c>
      <c r="C6" s="452"/>
      <c r="D6" s="453">
        <v>27.562999999999999</v>
      </c>
      <c r="E6" s="453">
        <v>0</v>
      </c>
      <c r="F6" s="453">
        <v>0</v>
      </c>
      <c r="G6" s="453">
        <v>0</v>
      </c>
      <c r="H6" s="453">
        <v>392.04300000000001</v>
      </c>
      <c r="I6" s="453">
        <v>0</v>
      </c>
      <c r="J6" s="454">
        <v>419.60599999999999</v>
      </c>
      <c r="K6" s="455">
        <v>0</v>
      </c>
      <c r="L6" s="455">
        <v>0</v>
      </c>
      <c r="M6" s="455">
        <v>0</v>
      </c>
      <c r="N6" s="455">
        <v>0</v>
      </c>
      <c r="O6" s="455">
        <v>0</v>
      </c>
      <c r="P6" s="455">
        <v>0</v>
      </c>
      <c r="Q6" s="456">
        <v>0</v>
      </c>
    </row>
    <row r="7" spans="1:19" x14ac:dyDescent="0.25">
      <c r="A7" s="450">
        <v>2</v>
      </c>
      <c r="B7" s="451" t="s">
        <v>483</v>
      </c>
      <c r="C7" s="452"/>
      <c r="D7" s="453">
        <v>0</v>
      </c>
      <c r="E7" s="453">
        <v>0</v>
      </c>
      <c r="F7" s="453">
        <v>0</v>
      </c>
      <c r="G7" s="453">
        <v>0</v>
      </c>
      <c r="H7" s="453">
        <v>20548.030999999999</v>
      </c>
      <c r="I7" s="453">
        <v>0</v>
      </c>
      <c r="J7" s="454">
        <v>20548.030999999999</v>
      </c>
      <c r="K7" s="455">
        <v>0</v>
      </c>
      <c r="L7" s="455">
        <v>0</v>
      </c>
      <c r="M7" s="455">
        <v>0</v>
      </c>
      <c r="N7" s="455">
        <v>9998.68</v>
      </c>
      <c r="O7" s="455">
        <v>9998.68</v>
      </c>
      <c r="P7" s="455">
        <v>0</v>
      </c>
      <c r="Q7" s="456">
        <v>9998.68</v>
      </c>
    </row>
    <row r="8" spans="1:19" x14ac:dyDescent="0.25">
      <c r="A8" s="450">
        <v>3</v>
      </c>
      <c r="B8" s="451" t="s">
        <v>484</v>
      </c>
      <c r="C8" s="452">
        <v>0</v>
      </c>
      <c r="D8" s="453">
        <v>0</v>
      </c>
      <c r="E8" s="453">
        <v>0</v>
      </c>
      <c r="F8" s="453">
        <v>0</v>
      </c>
      <c r="G8" s="453">
        <v>0</v>
      </c>
      <c r="H8" s="453">
        <v>81690.829999999987</v>
      </c>
      <c r="I8" s="453">
        <v>0</v>
      </c>
      <c r="J8" s="454">
        <v>81690.829999999987</v>
      </c>
      <c r="K8" s="455">
        <v>0</v>
      </c>
      <c r="L8" s="455">
        <v>0</v>
      </c>
      <c r="M8" s="455">
        <v>0</v>
      </c>
      <c r="N8" s="455">
        <v>100697.92</v>
      </c>
      <c r="O8" s="455">
        <v>100697.92</v>
      </c>
      <c r="P8" s="455">
        <v>0</v>
      </c>
      <c r="Q8" s="456">
        <v>100697.92</v>
      </c>
    </row>
    <row r="9" spans="1:19" x14ac:dyDescent="0.25">
      <c r="A9" s="450">
        <v>4</v>
      </c>
      <c r="B9" s="451" t="s">
        <v>485</v>
      </c>
      <c r="C9" s="452"/>
      <c r="D9" s="453">
        <v>0</v>
      </c>
      <c r="E9" s="453">
        <v>0</v>
      </c>
      <c r="F9" s="453">
        <v>0</v>
      </c>
      <c r="G9" s="453">
        <v>0</v>
      </c>
      <c r="H9" s="453">
        <v>33829.214999999997</v>
      </c>
      <c r="I9" s="453">
        <v>0</v>
      </c>
      <c r="J9" s="454">
        <v>33829.214999999997</v>
      </c>
      <c r="K9" s="455">
        <v>0</v>
      </c>
      <c r="L9" s="455">
        <v>0</v>
      </c>
      <c r="M9" s="455">
        <v>0</v>
      </c>
      <c r="N9" s="455">
        <v>42924.409999999996</v>
      </c>
      <c r="O9" s="455">
        <v>42924.409999999996</v>
      </c>
      <c r="P9" s="455">
        <v>0</v>
      </c>
      <c r="Q9" s="456">
        <v>42924.409999999996</v>
      </c>
    </row>
    <row r="10" spans="1:19" x14ac:dyDescent="0.25">
      <c r="A10" s="450">
        <v>5</v>
      </c>
      <c r="B10" s="451" t="s">
        <v>486</v>
      </c>
      <c r="C10" s="452"/>
      <c r="D10" s="453">
        <v>0</v>
      </c>
      <c r="E10" s="453">
        <v>0</v>
      </c>
      <c r="F10" s="453">
        <v>0</v>
      </c>
      <c r="G10" s="453">
        <v>0</v>
      </c>
      <c r="H10" s="453">
        <v>18379.445</v>
      </c>
      <c r="I10" s="453">
        <v>0</v>
      </c>
      <c r="J10" s="454">
        <v>18379.445</v>
      </c>
      <c r="K10" s="455">
        <v>0</v>
      </c>
      <c r="L10" s="455">
        <v>0</v>
      </c>
      <c r="M10" s="455">
        <v>0</v>
      </c>
      <c r="N10" s="455">
        <v>21189.848000000002</v>
      </c>
      <c r="O10" s="455">
        <v>21189.848000000002</v>
      </c>
      <c r="P10" s="455">
        <v>0</v>
      </c>
      <c r="Q10" s="456">
        <v>21189.848000000002</v>
      </c>
    </row>
    <row r="11" spans="1:19" x14ac:dyDescent="0.25">
      <c r="A11" s="450">
        <v>6</v>
      </c>
      <c r="B11" s="451" t="s">
        <v>116</v>
      </c>
      <c r="C11" s="452"/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4">
        <v>0</v>
      </c>
      <c r="K11" s="455">
        <v>0</v>
      </c>
      <c r="L11" s="455">
        <v>0</v>
      </c>
      <c r="M11" s="455">
        <v>0</v>
      </c>
      <c r="N11" s="455">
        <v>0</v>
      </c>
      <c r="O11" s="455">
        <v>0</v>
      </c>
      <c r="P11" s="455">
        <v>0</v>
      </c>
      <c r="Q11" s="456">
        <v>0</v>
      </c>
    </row>
    <row r="12" spans="1:19" x14ac:dyDescent="0.25">
      <c r="A12" s="450">
        <v>7</v>
      </c>
      <c r="B12" s="451" t="s">
        <v>487</v>
      </c>
      <c r="C12" s="452"/>
      <c r="D12" s="453">
        <v>0</v>
      </c>
      <c r="E12" s="453">
        <v>0</v>
      </c>
      <c r="F12" s="453">
        <v>0</v>
      </c>
      <c r="G12" s="453">
        <v>0</v>
      </c>
      <c r="H12" s="453">
        <v>29482.17</v>
      </c>
      <c r="I12" s="453">
        <v>0</v>
      </c>
      <c r="J12" s="454">
        <v>29482.17</v>
      </c>
      <c r="K12" s="455">
        <v>0</v>
      </c>
      <c r="L12" s="455">
        <v>0</v>
      </c>
      <c r="M12" s="455">
        <v>0</v>
      </c>
      <c r="N12" s="455">
        <v>36583.661999999997</v>
      </c>
      <c r="O12" s="455">
        <v>36583.661999999997</v>
      </c>
      <c r="P12" s="455">
        <v>0</v>
      </c>
      <c r="Q12" s="456">
        <v>36583.661999999997</v>
      </c>
    </row>
    <row r="13" spans="1:19" x14ac:dyDescent="0.25">
      <c r="A13" s="450">
        <v>8</v>
      </c>
      <c r="B13" s="451" t="s">
        <v>488</v>
      </c>
      <c r="C13" s="452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4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9" x14ac:dyDescent="0.25">
      <c r="A14" s="450">
        <v>9</v>
      </c>
      <c r="B14" s="451" t="s">
        <v>489</v>
      </c>
      <c r="C14" s="452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91588.676000000007</v>
      </c>
      <c r="I14" s="453">
        <v>0</v>
      </c>
      <c r="J14" s="454">
        <v>91588.676000000007</v>
      </c>
      <c r="K14" s="455">
        <v>0</v>
      </c>
      <c r="L14" s="455">
        <v>0</v>
      </c>
      <c r="M14" s="455">
        <v>0</v>
      </c>
      <c r="N14" s="455">
        <v>0</v>
      </c>
      <c r="O14" s="455">
        <v>0</v>
      </c>
      <c r="P14" s="455">
        <v>0</v>
      </c>
      <c r="Q14" s="456">
        <v>0</v>
      </c>
    </row>
    <row r="15" spans="1:19" x14ac:dyDescent="0.25">
      <c r="A15" s="450"/>
      <c r="B15" s="451" t="s">
        <v>490</v>
      </c>
      <c r="C15" s="452"/>
      <c r="D15" s="453">
        <v>0</v>
      </c>
      <c r="E15" s="453">
        <v>0</v>
      </c>
      <c r="F15" s="453">
        <v>0</v>
      </c>
      <c r="G15" s="453">
        <v>0</v>
      </c>
      <c r="H15" s="453">
        <v>0</v>
      </c>
      <c r="I15" s="453">
        <v>0</v>
      </c>
      <c r="J15" s="454">
        <v>0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9" ht="30" x14ac:dyDescent="0.25">
      <c r="A16" s="450">
        <v>10</v>
      </c>
      <c r="B16" s="451" t="s">
        <v>491</v>
      </c>
      <c r="C16" s="452"/>
      <c r="D16" s="453">
        <v>0</v>
      </c>
      <c r="E16" s="453">
        <v>0</v>
      </c>
      <c r="F16" s="453">
        <v>0</v>
      </c>
      <c r="G16" s="453">
        <v>0</v>
      </c>
      <c r="H16" s="453">
        <v>63892.480000000003</v>
      </c>
      <c r="I16" s="453">
        <v>0</v>
      </c>
      <c r="J16" s="454">
        <v>63892.480000000003</v>
      </c>
      <c r="K16" s="455">
        <v>0</v>
      </c>
      <c r="L16" s="455">
        <v>0</v>
      </c>
      <c r="M16" s="455">
        <v>0</v>
      </c>
      <c r="N16" s="455">
        <v>0</v>
      </c>
      <c r="O16" s="455">
        <v>0</v>
      </c>
      <c r="P16" s="455">
        <v>0</v>
      </c>
      <c r="Q16" s="456">
        <v>0</v>
      </c>
    </row>
    <row r="17" spans="1:19" x14ac:dyDescent="0.25">
      <c r="A17" s="450">
        <v>11</v>
      </c>
      <c r="B17" s="451" t="s">
        <v>492</v>
      </c>
      <c r="C17" s="452"/>
      <c r="D17" s="453">
        <v>0</v>
      </c>
      <c r="E17" s="453">
        <v>0</v>
      </c>
      <c r="F17" s="453">
        <v>0</v>
      </c>
      <c r="G17" s="453">
        <v>0</v>
      </c>
      <c r="H17" s="453">
        <v>27696.196</v>
      </c>
      <c r="I17" s="453">
        <v>0</v>
      </c>
      <c r="J17" s="454">
        <v>27696.196</v>
      </c>
      <c r="K17" s="455">
        <v>0</v>
      </c>
      <c r="L17" s="455">
        <v>0</v>
      </c>
      <c r="M17" s="455">
        <v>0</v>
      </c>
      <c r="N17" s="455">
        <v>0</v>
      </c>
      <c r="O17" s="455">
        <v>0</v>
      </c>
      <c r="P17" s="455">
        <v>0</v>
      </c>
      <c r="Q17" s="456">
        <v>0</v>
      </c>
    </row>
    <row r="18" spans="1:19" x14ac:dyDescent="0.25">
      <c r="A18" s="450">
        <v>12</v>
      </c>
      <c r="B18" s="451" t="s">
        <v>493</v>
      </c>
      <c r="C18" s="452"/>
      <c r="D18" s="453">
        <v>0</v>
      </c>
      <c r="E18" s="453">
        <v>0</v>
      </c>
      <c r="F18" s="453">
        <v>0</v>
      </c>
      <c r="G18" s="453">
        <v>0</v>
      </c>
      <c r="H18" s="453">
        <v>0</v>
      </c>
      <c r="I18" s="453">
        <v>0</v>
      </c>
      <c r="J18" s="454">
        <v>0</v>
      </c>
      <c r="K18" s="455">
        <v>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0</v>
      </c>
    </row>
    <row r="19" spans="1:19" x14ac:dyDescent="0.25">
      <c r="A19" s="450">
        <v>13</v>
      </c>
      <c r="B19" s="451" t="s">
        <v>494</v>
      </c>
      <c r="C19" s="452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0</v>
      </c>
      <c r="J19" s="454">
        <v>0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0</v>
      </c>
      <c r="Q19" s="456">
        <v>0</v>
      </c>
    </row>
    <row r="20" spans="1:19" x14ac:dyDescent="0.25">
      <c r="A20" s="450">
        <v>14</v>
      </c>
      <c r="B20" s="451" t="s">
        <v>495</v>
      </c>
      <c r="C20" s="452"/>
      <c r="D20" s="453">
        <v>0</v>
      </c>
      <c r="E20" s="453">
        <v>0</v>
      </c>
      <c r="F20" s="453">
        <v>0</v>
      </c>
      <c r="G20" s="453">
        <v>0</v>
      </c>
      <c r="H20" s="453">
        <v>177.84299999999999</v>
      </c>
      <c r="I20" s="453">
        <v>0</v>
      </c>
      <c r="J20" s="454">
        <v>177.84299999999999</v>
      </c>
      <c r="K20" s="455">
        <v>0</v>
      </c>
      <c r="L20" s="455">
        <v>0</v>
      </c>
      <c r="M20" s="455">
        <v>0</v>
      </c>
      <c r="N20" s="455">
        <v>234.5</v>
      </c>
      <c r="O20" s="455">
        <v>234.5</v>
      </c>
      <c r="P20" s="455">
        <v>0</v>
      </c>
      <c r="Q20" s="456">
        <v>234.5</v>
      </c>
    </row>
    <row r="21" spans="1:19" ht="45" x14ac:dyDescent="0.25">
      <c r="A21" s="450">
        <v>15</v>
      </c>
      <c r="B21" s="451" t="s">
        <v>496</v>
      </c>
      <c r="C21" s="452"/>
      <c r="D21" s="453">
        <v>0</v>
      </c>
      <c r="E21" s="453">
        <v>0</v>
      </c>
      <c r="F21" s="453">
        <v>0</v>
      </c>
      <c r="G21" s="453">
        <v>0</v>
      </c>
      <c r="H21" s="453">
        <v>2732.6729999999998</v>
      </c>
      <c r="I21" s="453">
        <v>0</v>
      </c>
      <c r="J21" s="454">
        <v>2732.6729999999998</v>
      </c>
      <c r="K21" s="455">
        <v>0</v>
      </c>
      <c r="L21" s="455">
        <v>0</v>
      </c>
      <c r="M21" s="455">
        <v>0</v>
      </c>
      <c r="N21" s="455">
        <v>3411.7649999999999</v>
      </c>
      <c r="O21" s="455">
        <v>3411.7649999999999</v>
      </c>
      <c r="P21" s="455">
        <v>0</v>
      </c>
      <c r="Q21" s="456">
        <v>3411.7649999999999</v>
      </c>
    </row>
    <row r="22" spans="1:19" s="464" customFormat="1" ht="30" x14ac:dyDescent="0.25">
      <c r="A22" s="467">
        <v>16</v>
      </c>
      <c r="B22" s="468" t="s">
        <v>497</v>
      </c>
      <c r="C22" s="469">
        <v>0</v>
      </c>
      <c r="D22" s="469">
        <v>27.562999999999999</v>
      </c>
      <c r="E22" s="469">
        <v>0</v>
      </c>
      <c r="F22" s="469">
        <v>0</v>
      </c>
      <c r="G22" s="469">
        <v>0</v>
      </c>
      <c r="H22" s="469">
        <v>197130.09599999999</v>
      </c>
      <c r="I22" s="469">
        <v>0</v>
      </c>
      <c r="J22" s="469">
        <v>197157.65899999999</v>
      </c>
      <c r="K22" s="469">
        <v>0</v>
      </c>
      <c r="L22" s="469">
        <v>0</v>
      </c>
      <c r="M22" s="469">
        <v>0</v>
      </c>
      <c r="N22" s="469">
        <v>114342.86500000001</v>
      </c>
      <c r="O22" s="469">
        <v>114342.86500000001</v>
      </c>
      <c r="P22" s="469">
        <v>0</v>
      </c>
      <c r="Q22" s="469">
        <v>114342.86500000001</v>
      </c>
    </row>
    <row r="23" spans="1:19" s="470" customFormat="1" x14ac:dyDescent="0.25">
      <c r="A23" s="457">
        <v>17</v>
      </c>
      <c r="B23" s="458" t="s">
        <v>498</v>
      </c>
      <c r="C23" s="459">
        <v>0</v>
      </c>
      <c r="D23" s="459">
        <v>4243.21</v>
      </c>
      <c r="E23" s="459">
        <v>1897.9190000000001</v>
      </c>
      <c r="F23" s="459">
        <v>97.016999999999996</v>
      </c>
      <c r="G23" s="459">
        <v>68.47</v>
      </c>
      <c r="H23" s="459">
        <v>10089.620000000001</v>
      </c>
      <c r="I23" s="459">
        <v>0</v>
      </c>
      <c r="J23" s="459">
        <v>16396.236000000001</v>
      </c>
      <c r="K23" s="459">
        <v>5104.866</v>
      </c>
      <c r="L23" s="459">
        <v>546.55100000000004</v>
      </c>
      <c r="M23" s="459">
        <v>250</v>
      </c>
      <c r="N23" s="459">
        <v>6559.9620000000014</v>
      </c>
      <c r="O23" s="459">
        <v>7106.5130000000017</v>
      </c>
      <c r="P23" s="459">
        <v>0</v>
      </c>
      <c r="Q23" s="536">
        <v>12461.379000000001</v>
      </c>
      <c r="S23" s="471"/>
    </row>
    <row r="24" spans="1:19" s="472" customFormat="1" x14ac:dyDescent="0.25">
      <c r="A24" s="450"/>
      <c r="B24" s="462" t="s">
        <v>499</v>
      </c>
      <c r="C24" s="463"/>
      <c r="D24" s="453">
        <v>0</v>
      </c>
      <c r="E24" s="453">
        <v>0</v>
      </c>
      <c r="F24" s="453">
        <v>0</v>
      </c>
      <c r="G24" s="453">
        <v>0</v>
      </c>
      <c r="H24" s="453">
        <v>0</v>
      </c>
      <c r="I24" s="453">
        <v>0</v>
      </c>
      <c r="J24" s="454">
        <v>0</v>
      </c>
      <c r="K24" s="455">
        <v>0</v>
      </c>
      <c r="L24" s="455">
        <v>0</v>
      </c>
      <c r="M24" s="455">
        <v>0</v>
      </c>
      <c r="N24" s="455">
        <v>0</v>
      </c>
      <c r="O24" s="455">
        <v>0</v>
      </c>
      <c r="P24" s="455">
        <v>0</v>
      </c>
      <c r="Q24" s="456">
        <v>0</v>
      </c>
      <c r="S24" s="464"/>
    </row>
    <row r="25" spans="1:19" s="472" customFormat="1" x14ac:dyDescent="0.25">
      <c r="A25" s="461">
        <v>18</v>
      </c>
      <c r="B25" s="465" t="s">
        <v>500</v>
      </c>
      <c r="C25" s="463"/>
      <c r="D25" s="453">
        <v>0</v>
      </c>
      <c r="E25" s="453">
        <v>0</v>
      </c>
      <c r="F25" s="453">
        <v>0</v>
      </c>
      <c r="G25" s="453">
        <v>0</v>
      </c>
      <c r="H25" s="453">
        <v>0</v>
      </c>
      <c r="I25" s="453">
        <v>0</v>
      </c>
      <c r="J25" s="454">
        <v>0</v>
      </c>
      <c r="K25" s="455">
        <v>0</v>
      </c>
      <c r="L25" s="455">
        <v>0</v>
      </c>
      <c r="M25" s="455">
        <v>0</v>
      </c>
      <c r="N25" s="455">
        <v>0</v>
      </c>
      <c r="O25" s="455">
        <v>0</v>
      </c>
      <c r="P25" s="455">
        <v>0</v>
      </c>
      <c r="Q25" s="456">
        <v>0</v>
      </c>
      <c r="S25" s="464"/>
    </row>
    <row r="26" spans="1:19" s="472" customFormat="1" x14ac:dyDescent="0.25">
      <c r="A26" s="461">
        <v>19</v>
      </c>
      <c r="B26" s="465" t="s">
        <v>501</v>
      </c>
      <c r="C26" s="463"/>
      <c r="D26" s="453">
        <v>0</v>
      </c>
      <c r="E26" s="453">
        <v>0</v>
      </c>
      <c r="F26" s="453">
        <v>0</v>
      </c>
      <c r="G26" s="453">
        <v>0</v>
      </c>
      <c r="H26" s="453">
        <v>-379.15300000000002</v>
      </c>
      <c r="I26" s="453">
        <v>0</v>
      </c>
      <c r="J26" s="454">
        <v>-379.15300000000002</v>
      </c>
      <c r="K26" s="455">
        <v>0</v>
      </c>
      <c r="L26" s="455">
        <v>0</v>
      </c>
      <c r="M26" s="455">
        <v>0</v>
      </c>
      <c r="N26" s="455">
        <v>0</v>
      </c>
      <c r="O26" s="455">
        <v>0</v>
      </c>
      <c r="P26" s="455">
        <v>0</v>
      </c>
      <c r="Q26" s="456">
        <v>0</v>
      </c>
      <c r="S26" s="464"/>
    </row>
    <row r="27" spans="1:19" s="474" customFormat="1" x14ac:dyDescent="0.25">
      <c r="A27" s="461">
        <v>20</v>
      </c>
      <c r="B27" s="465" t="s">
        <v>502</v>
      </c>
      <c r="C27" s="473"/>
      <c r="D27" s="453">
        <v>60.6</v>
      </c>
      <c r="E27" s="453">
        <v>0</v>
      </c>
      <c r="F27" s="453">
        <v>50.9</v>
      </c>
      <c r="G27" s="453">
        <v>0</v>
      </c>
      <c r="H27" s="453">
        <v>0</v>
      </c>
      <c r="I27" s="453">
        <v>0</v>
      </c>
      <c r="J27" s="454">
        <v>111.5</v>
      </c>
      <c r="K27" s="455">
        <v>0</v>
      </c>
      <c r="L27" s="455">
        <v>0</v>
      </c>
      <c r="M27" s="455">
        <v>0</v>
      </c>
      <c r="N27" s="455">
        <v>0</v>
      </c>
      <c r="O27" s="455">
        <v>0</v>
      </c>
      <c r="P27" s="455">
        <v>0</v>
      </c>
      <c r="Q27" s="456">
        <v>0</v>
      </c>
      <c r="S27" s="464"/>
    </row>
    <row r="28" spans="1:19" s="472" customFormat="1" x14ac:dyDescent="0.25">
      <c r="A28" s="461">
        <v>21</v>
      </c>
      <c r="B28" s="465" t="s">
        <v>503</v>
      </c>
      <c r="C28" s="463"/>
      <c r="D28" s="453">
        <v>0</v>
      </c>
      <c r="E28" s="453">
        <v>0</v>
      </c>
      <c r="F28" s="453">
        <v>0</v>
      </c>
      <c r="G28" s="453">
        <v>0</v>
      </c>
      <c r="H28" s="453">
        <v>1749.952</v>
      </c>
      <c r="I28" s="453">
        <v>0</v>
      </c>
      <c r="J28" s="454">
        <v>1749.952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5">
        <v>0</v>
      </c>
      <c r="Q28" s="456">
        <v>0</v>
      </c>
      <c r="S28" s="464"/>
    </row>
    <row r="29" spans="1:19" s="472" customFormat="1" ht="30" x14ac:dyDescent="0.25">
      <c r="A29" s="461">
        <v>22</v>
      </c>
      <c r="B29" s="465" t="s">
        <v>504</v>
      </c>
      <c r="C29" s="463"/>
      <c r="D29" s="453">
        <v>0</v>
      </c>
      <c r="E29" s="453">
        <v>0</v>
      </c>
      <c r="F29" s="453">
        <v>0</v>
      </c>
      <c r="G29" s="453">
        <v>0</v>
      </c>
      <c r="H29" s="453">
        <v>940.2</v>
      </c>
      <c r="I29" s="453">
        <v>0</v>
      </c>
      <c r="J29" s="454">
        <v>940.2</v>
      </c>
      <c r="K29" s="455">
        <v>0</v>
      </c>
      <c r="L29" s="455">
        <v>0</v>
      </c>
      <c r="M29" s="455">
        <v>0</v>
      </c>
      <c r="N29" s="455">
        <v>0</v>
      </c>
      <c r="O29" s="455">
        <v>0</v>
      </c>
      <c r="P29" s="455">
        <v>0</v>
      </c>
      <c r="Q29" s="456">
        <v>0</v>
      </c>
      <c r="S29" s="464"/>
    </row>
    <row r="30" spans="1:19" s="472" customFormat="1" x14ac:dyDescent="0.25">
      <c r="A30" s="461">
        <v>23</v>
      </c>
      <c r="B30" s="465" t="s">
        <v>505</v>
      </c>
      <c r="C30" s="463">
        <v>0</v>
      </c>
      <c r="D30" s="453">
        <v>29.12</v>
      </c>
      <c r="E30" s="453">
        <v>0</v>
      </c>
      <c r="F30" s="453">
        <v>0</v>
      </c>
      <c r="G30" s="453">
        <v>68.47</v>
      </c>
      <c r="H30" s="453">
        <v>7778.621000000001</v>
      </c>
      <c r="I30" s="453">
        <v>0</v>
      </c>
      <c r="J30" s="454">
        <v>7876.2110000000002</v>
      </c>
      <c r="K30" s="455">
        <v>0</v>
      </c>
      <c r="L30" s="455">
        <v>0</v>
      </c>
      <c r="M30" s="455">
        <v>250</v>
      </c>
      <c r="N30" s="455">
        <v>6559.9620000000014</v>
      </c>
      <c r="O30" s="455">
        <v>6559.9620000000014</v>
      </c>
      <c r="P30" s="455">
        <v>0</v>
      </c>
      <c r="Q30" s="456">
        <v>6809.9620000000014</v>
      </c>
      <c r="S30" s="464"/>
    </row>
    <row r="31" spans="1:19" s="472" customFormat="1" x14ac:dyDescent="0.25">
      <c r="A31" s="461">
        <v>24</v>
      </c>
      <c r="B31" s="475" t="s">
        <v>506</v>
      </c>
      <c r="C31" s="463"/>
      <c r="D31" s="453">
        <v>0</v>
      </c>
      <c r="E31" s="453">
        <v>0</v>
      </c>
      <c r="F31" s="453">
        <v>0</v>
      </c>
      <c r="G31" s="453">
        <v>0</v>
      </c>
      <c r="H31" s="453">
        <v>2307.4070000000002</v>
      </c>
      <c r="I31" s="453">
        <v>0</v>
      </c>
      <c r="J31" s="454">
        <v>2307.4070000000002</v>
      </c>
      <c r="K31" s="455">
        <v>0</v>
      </c>
      <c r="L31" s="455">
        <v>0</v>
      </c>
      <c r="M31" s="455">
        <v>0</v>
      </c>
      <c r="N31" s="455">
        <v>2307.4070000000002</v>
      </c>
      <c r="O31" s="455">
        <v>2307.4070000000002</v>
      </c>
      <c r="P31" s="455">
        <v>0</v>
      </c>
      <c r="Q31" s="456">
        <v>2307.4070000000002</v>
      </c>
      <c r="S31" s="464"/>
    </row>
    <row r="32" spans="1:19" s="472" customFormat="1" x14ac:dyDescent="0.25">
      <c r="A32" s="461">
        <v>25</v>
      </c>
      <c r="B32" s="475" t="s">
        <v>507</v>
      </c>
      <c r="C32" s="463"/>
      <c r="D32" s="453">
        <v>0</v>
      </c>
      <c r="E32" s="453">
        <v>0</v>
      </c>
      <c r="F32" s="453">
        <v>0</v>
      </c>
      <c r="G32" s="453">
        <v>0</v>
      </c>
      <c r="H32" s="453">
        <v>289.65800000000002</v>
      </c>
      <c r="I32" s="453">
        <v>0</v>
      </c>
      <c r="J32" s="454">
        <v>289.65800000000002</v>
      </c>
      <c r="K32" s="455">
        <v>0</v>
      </c>
      <c r="L32" s="455">
        <v>0</v>
      </c>
      <c r="M32" s="455">
        <v>0</v>
      </c>
      <c r="N32" s="455">
        <v>700.48800000000006</v>
      </c>
      <c r="O32" s="455">
        <v>700.48800000000006</v>
      </c>
      <c r="P32" s="455">
        <v>0</v>
      </c>
      <c r="Q32" s="456">
        <v>700.48800000000006</v>
      </c>
      <c r="S32" s="464"/>
    </row>
    <row r="33" spans="1:20" s="472" customFormat="1" x14ac:dyDescent="0.25">
      <c r="A33" s="461">
        <v>26</v>
      </c>
      <c r="B33" s="475" t="s">
        <v>508</v>
      </c>
      <c r="C33" s="463"/>
      <c r="D33" s="453">
        <v>29.12</v>
      </c>
      <c r="E33" s="453">
        <v>0</v>
      </c>
      <c r="F33" s="453">
        <v>0</v>
      </c>
      <c r="G33" s="453">
        <v>68.47</v>
      </c>
      <c r="H33" s="453">
        <v>1668.768</v>
      </c>
      <c r="I33" s="453">
        <v>0</v>
      </c>
      <c r="J33" s="454">
        <v>1766.3579999999999</v>
      </c>
      <c r="K33" s="455">
        <v>0</v>
      </c>
      <c r="L33" s="455">
        <v>0</v>
      </c>
      <c r="M33" s="455">
        <v>250</v>
      </c>
      <c r="N33" s="455">
        <v>1536.19</v>
      </c>
      <c r="O33" s="455">
        <v>1536.19</v>
      </c>
      <c r="P33" s="455">
        <v>0</v>
      </c>
      <c r="Q33" s="456">
        <v>1786.19</v>
      </c>
      <c r="S33" s="464"/>
    </row>
    <row r="34" spans="1:20" s="472" customFormat="1" x14ac:dyDescent="0.25">
      <c r="A34" s="461">
        <v>27</v>
      </c>
      <c r="B34" s="475" t="s">
        <v>509</v>
      </c>
      <c r="C34" s="463"/>
      <c r="D34" s="453">
        <v>0</v>
      </c>
      <c r="E34" s="453">
        <v>0</v>
      </c>
      <c r="F34" s="453">
        <v>0</v>
      </c>
      <c r="G34" s="453">
        <v>0</v>
      </c>
      <c r="H34" s="453">
        <v>38.97</v>
      </c>
      <c r="I34" s="453">
        <v>0</v>
      </c>
      <c r="J34" s="454">
        <v>38.97</v>
      </c>
      <c r="K34" s="455">
        <v>0</v>
      </c>
      <c r="L34" s="455">
        <v>0</v>
      </c>
      <c r="M34" s="455">
        <v>0</v>
      </c>
      <c r="N34" s="455">
        <v>40</v>
      </c>
      <c r="O34" s="455">
        <v>40</v>
      </c>
      <c r="P34" s="455">
        <v>0</v>
      </c>
      <c r="Q34" s="456">
        <v>40</v>
      </c>
      <c r="S34" s="464"/>
    </row>
    <row r="35" spans="1:20" s="472" customFormat="1" x14ac:dyDescent="0.25">
      <c r="A35" s="461">
        <v>28</v>
      </c>
      <c r="B35" s="475" t="s">
        <v>510</v>
      </c>
      <c r="C35" s="463"/>
      <c r="D35" s="453">
        <v>0</v>
      </c>
      <c r="E35" s="453">
        <v>0</v>
      </c>
      <c r="F35" s="453">
        <v>0</v>
      </c>
      <c r="G35" s="453">
        <v>0</v>
      </c>
      <c r="H35" s="453">
        <v>3168.8980000000001</v>
      </c>
      <c r="I35" s="453">
        <v>0</v>
      </c>
      <c r="J35" s="454">
        <v>3168.8980000000001</v>
      </c>
      <c r="K35" s="537">
        <v>0</v>
      </c>
      <c r="L35" s="537">
        <v>0</v>
      </c>
      <c r="M35" s="537">
        <v>0</v>
      </c>
      <c r="N35" s="537">
        <v>0</v>
      </c>
      <c r="O35" s="537">
        <v>0</v>
      </c>
      <c r="P35" s="537">
        <v>0</v>
      </c>
      <c r="Q35" s="538">
        <v>0</v>
      </c>
      <c r="S35" s="474"/>
    </row>
    <row r="36" spans="1:20" s="472" customFormat="1" x14ac:dyDescent="0.25">
      <c r="A36" s="461">
        <v>29</v>
      </c>
      <c r="B36" s="475" t="s">
        <v>511</v>
      </c>
      <c r="C36" s="463"/>
      <c r="D36" s="453">
        <v>0</v>
      </c>
      <c r="E36" s="453">
        <v>0</v>
      </c>
      <c r="F36" s="453">
        <v>0</v>
      </c>
      <c r="G36" s="453">
        <v>0</v>
      </c>
      <c r="H36" s="453">
        <v>304.92</v>
      </c>
      <c r="I36" s="453">
        <v>0</v>
      </c>
      <c r="J36" s="454">
        <v>304.92</v>
      </c>
      <c r="K36" s="455">
        <v>0</v>
      </c>
      <c r="L36" s="455">
        <v>0</v>
      </c>
      <c r="M36" s="455">
        <v>0</v>
      </c>
      <c r="N36" s="455">
        <v>1975.877</v>
      </c>
      <c r="O36" s="455">
        <v>1975.877</v>
      </c>
      <c r="P36" s="455">
        <v>0</v>
      </c>
      <c r="Q36" s="456">
        <v>1975.877</v>
      </c>
      <c r="S36" s="464"/>
    </row>
    <row r="37" spans="1:20" s="472" customFormat="1" x14ac:dyDescent="0.25">
      <c r="A37" s="461">
        <v>30</v>
      </c>
      <c r="B37" s="465" t="s">
        <v>512</v>
      </c>
      <c r="C37" s="463"/>
      <c r="D37" s="453">
        <v>4153.027</v>
      </c>
      <c r="E37" s="453">
        <v>1049.8510000000001</v>
      </c>
      <c r="F37" s="453">
        <v>37.506999999999998</v>
      </c>
      <c r="G37" s="453">
        <v>0</v>
      </c>
      <c r="H37" s="453">
        <v>0</v>
      </c>
      <c r="I37" s="453">
        <v>0</v>
      </c>
      <c r="J37" s="454">
        <v>5240.3850000000002</v>
      </c>
      <c r="K37" s="455">
        <v>5104.866</v>
      </c>
      <c r="L37" s="455">
        <v>546.55100000000004</v>
      </c>
      <c r="M37" s="455">
        <v>0</v>
      </c>
      <c r="N37" s="455">
        <v>0</v>
      </c>
      <c r="O37" s="455">
        <v>546.55100000000004</v>
      </c>
      <c r="P37" s="455">
        <v>0</v>
      </c>
      <c r="Q37" s="456">
        <v>5651.4170000000004</v>
      </c>
      <c r="S37" s="464"/>
    </row>
    <row r="38" spans="1:20" s="472" customFormat="1" x14ac:dyDescent="0.25">
      <c r="A38" s="461">
        <v>31</v>
      </c>
      <c r="B38" s="465" t="s">
        <v>513</v>
      </c>
      <c r="C38" s="463"/>
      <c r="D38" s="453">
        <v>0</v>
      </c>
      <c r="E38" s="453">
        <v>848.06799999999998</v>
      </c>
      <c r="F38" s="453">
        <v>0</v>
      </c>
      <c r="G38" s="453">
        <v>0</v>
      </c>
      <c r="H38" s="453">
        <v>0</v>
      </c>
      <c r="I38" s="453">
        <v>0</v>
      </c>
      <c r="J38" s="454">
        <v>848.06799999999998</v>
      </c>
      <c r="K38" s="455">
        <v>0</v>
      </c>
      <c r="L38" s="455">
        <v>0</v>
      </c>
      <c r="M38" s="455">
        <v>0</v>
      </c>
      <c r="N38" s="455">
        <v>0</v>
      </c>
      <c r="O38" s="455">
        <v>0</v>
      </c>
      <c r="P38" s="455">
        <v>0</v>
      </c>
      <c r="Q38" s="456">
        <v>0</v>
      </c>
      <c r="S38" s="464"/>
    </row>
    <row r="39" spans="1:20" s="472" customFormat="1" x14ac:dyDescent="0.25">
      <c r="A39" s="461">
        <v>32</v>
      </c>
      <c r="B39" s="465" t="s">
        <v>514</v>
      </c>
      <c r="C39" s="463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4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  <c r="S39" s="464"/>
    </row>
    <row r="40" spans="1:20" s="472" customFormat="1" ht="30" x14ac:dyDescent="0.25">
      <c r="A40" s="461">
        <v>33</v>
      </c>
      <c r="B40" s="465" t="s">
        <v>515</v>
      </c>
      <c r="C40" s="463"/>
      <c r="D40" s="453">
        <v>0.46300000000000002</v>
      </c>
      <c r="E40" s="453">
        <v>0</v>
      </c>
      <c r="F40" s="453">
        <v>8.61</v>
      </c>
      <c r="G40" s="453">
        <v>0</v>
      </c>
      <c r="H40" s="453">
        <v>0</v>
      </c>
      <c r="I40" s="453">
        <v>0</v>
      </c>
      <c r="J40" s="454">
        <v>9.0729999999999986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  <c r="S40" s="464"/>
    </row>
    <row r="41" spans="1:20" x14ac:dyDescent="0.25">
      <c r="A41" s="450">
        <v>34</v>
      </c>
      <c r="B41" s="451" t="s">
        <v>516</v>
      </c>
      <c r="C41" s="452"/>
      <c r="D41" s="453">
        <v>0</v>
      </c>
      <c r="E41" s="453">
        <v>512.44100000000003</v>
      </c>
      <c r="F41" s="453">
        <v>7.4980000000000002</v>
      </c>
      <c r="G41" s="453">
        <v>0</v>
      </c>
      <c r="H41" s="453">
        <v>25938.665000000001</v>
      </c>
      <c r="I41" s="453">
        <v>0</v>
      </c>
      <c r="J41" s="454">
        <v>26458.603999999999</v>
      </c>
      <c r="K41" s="455">
        <v>1378.3138200000001</v>
      </c>
      <c r="L41" s="455">
        <v>147.56877000000003</v>
      </c>
      <c r="M41" s="455">
        <v>0</v>
      </c>
      <c r="N41" s="455">
        <v>0</v>
      </c>
      <c r="O41" s="455">
        <v>147.56877000000003</v>
      </c>
      <c r="P41" s="455">
        <v>0</v>
      </c>
      <c r="Q41" s="456">
        <v>1525.8825900000002</v>
      </c>
    </row>
    <row r="42" spans="1:20" x14ac:dyDescent="0.25">
      <c r="A42" s="450">
        <v>35</v>
      </c>
      <c r="B42" s="451" t="s">
        <v>517</v>
      </c>
      <c r="C42" s="452"/>
      <c r="D42" s="453">
        <v>0</v>
      </c>
      <c r="E42" s="453">
        <v>1.218</v>
      </c>
      <c r="F42" s="453">
        <v>8.2000000000000003E-2</v>
      </c>
      <c r="G42" s="453">
        <v>1E-3</v>
      </c>
      <c r="H42" s="453">
        <v>227.964</v>
      </c>
      <c r="I42" s="453">
        <v>1.409</v>
      </c>
      <c r="J42" s="454">
        <v>230.67399999999998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20" s="480" customFormat="1" ht="30" x14ac:dyDescent="0.25">
      <c r="A43" s="467">
        <v>36</v>
      </c>
      <c r="B43" s="468" t="s">
        <v>518</v>
      </c>
      <c r="C43" s="469">
        <v>0</v>
      </c>
      <c r="D43" s="469">
        <v>4243.21</v>
      </c>
      <c r="E43" s="469">
        <v>2411.578</v>
      </c>
      <c r="F43" s="469">
        <v>104.59699999999999</v>
      </c>
      <c r="G43" s="469">
        <v>68.471000000000004</v>
      </c>
      <c r="H43" s="469">
        <v>36256.249000000003</v>
      </c>
      <c r="I43" s="469">
        <v>1.409</v>
      </c>
      <c r="J43" s="469">
        <v>43085.513999999996</v>
      </c>
      <c r="K43" s="469">
        <v>6483.1798200000003</v>
      </c>
      <c r="L43" s="469">
        <v>694.11977000000002</v>
      </c>
      <c r="M43" s="469">
        <v>250</v>
      </c>
      <c r="N43" s="469">
        <v>6559.9620000000014</v>
      </c>
      <c r="O43" s="469">
        <v>7254.0817700000016</v>
      </c>
      <c r="P43" s="469">
        <v>0</v>
      </c>
      <c r="Q43" s="469">
        <v>13987.261590000002</v>
      </c>
      <c r="R43" s="479"/>
      <c r="S43" s="437"/>
    </row>
    <row r="44" spans="1:20" x14ac:dyDescent="0.25">
      <c r="A44" s="481">
        <v>37</v>
      </c>
      <c r="B44" s="482" t="s">
        <v>519</v>
      </c>
      <c r="C44" s="452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4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  <c r="T44"/>
    </row>
    <row r="45" spans="1:20" ht="30" x14ac:dyDescent="0.25">
      <c r="A45" s="450">
        <v>38</v>
      </c>
      <c r="B45" s="451" t="s">
        <v>520</v>
      </c>
      <c r="C45" s="452"/>
      <c r="D45" s="453">
        <v>313</v>
      </c>
      <c r="E45" s="453">
        <v>0</v>
      </c>
      <c r="F45" s="453">
        <v>0</v>
      </c>
      <c r="G45" s="453">
        <v>0</v>
      </c>
      <c r="H45" s="453">
        <v>0</v>
      </c>
      <c r="I45" s="453">
        <v>0</v>
      </c>
      <c r="J45" s="454">
        <v>313</v>
      </c>
      <c r="K45" s="455">
        <v>0</v>
      </c>
      <c r="L45" s="455">
        <v>0</v>
      </c>
      <c r="M45" s="455">
        <v>0</v>
      </c>
      <c r="N45" s="455">
        <v>12500</v>
      </c>
      <c r="O45" s="455">
        <v>12500</v>
      </c>
      <c r="P45" s="455">
        <v>0</v>
      </c>
      <c r="Q45" s="456">
        <v>12500</v>
      </c>
    </row>
    <row r="46" spans="1:20" ht="30" x14ac:dyDescent="0.25">
      <c r="A46" s="450">
        <v>39</v>
      </c>
      <c r="B46" s="451" t="s">
        <v>521</v>
      </c>
      <c r="C46" s="452">
        <v>0</v>
      </c>
      <c r="D46" s="453">
        <v>0</v>
      </c>
      <c r="E46" s="453">
        <v>0</v>
      </c>
      <c r="F46" s="453">
        <v>0</v>
      </c>
      <c r="G46" s="453">
        <v>0</v>
      </c>
      <c r="H46" s="453">
        <v>11442.049000000001</v>
      </c>
      <c r="I46" s="453">
        <v>0</v>
      </c>
      <c r="J46" s="454">
        <v>11442.049000000001</v>
      </c>
      <c r="K46" s="455">
        <v>0</v>
      </c>
      <c r="L46" s="455">
        <v>0</v>
      </c>
      <c r="M46" s="455">
        <v>0</v>
      </c>
      <c r="N46" s="455">
        <v>11561.272000000001</v>
      </c>
      <c r="O46" s="455">
        <v>11561.272000000001</v>
      </c>
      <c r="P46" s="455">
        <v>0</v>
      </c>
      <c r="Q46" s="456">
        <v>11561.272000000001</v>
      </c>
    </row>
    <row r="47" spans="1:20" s="472" customFormat="1" x14ac:dyDescent="0.25">
      <c r="A47" s="461">
        <v>40</v>
      </c>
      <c r="B47" s="465" t="s">
        <v>522</v>
      </c>
      <c r="C47" s="463"/>
      <c r="D47" s="453">
        <v>0</v>
      </c>
      <c r="E47" s="453">
        <v>0</v>
      </c>
      <c r="F47" s="453">
        <v>0</v>
      </c>
      <c r="G47" s="453">
        <v>0</v>
      </c>
      <c r="H47" s="453">
        <v>3645.9</v>
      </c>
      <c r="I47" s="453">
        <v>0</v>
      </c>
      <c r="J47" s="454">
        <v>3645.9</v>
      </c>
      <c r="K47" s="455">
        <v>0</v>
      </c>
      <c r="L47" s="455">
        <v>0</v>
      </c>
      <c r="M47" s="455">
        <v>0</v>
      </c>
      <c r="N47" s="455">
        <v>4018.8</v>
      </c>
      <c r="O47" s="455">
        <v>4018.8</v>
      </c>
      <c r="P47" s="455">
        <v>0</v>
      </c>
      <c r="Q47" s="456">
        <v>4018.8</v>
      </c>
      <c r="S47" s="464"/>
    </row>
    <row r="48" spans="1:20" s="472" customFormat="1" x14ac:dyDescent="0.25">
      <c r="A48" s="461">
        <v>41</v>
      </c>
      <c r="B48" s="483" t="s">
        <v>523</v>
      </c>
      <c r="C48" s="463"/>
      <c r="D48" s="453">
        <v>0</v>
      </c>
      <c r="E48" s="453">
        <v>0</v>
      </c>
      <c r="F48" s="453">
        <v>0</v>
      </c>
      <c r="G48" s="453">
        <v>0</v>
      </c>
      <c r="H48" s="453">
        <v>7796.1490000000003</v>
      </c>
      <c r="I48" s="453">
        <v>0</v>
      </c>
      <c r="J48" s="454">
        <v>7796.1490000000003</v>
      </c>
      <c r="K48" s="455">
        <v>0</v>
      </c>
      <c r="L48" s="455">
        <v>0</v>
      </c>
      <c r="M48" s="455">
        <v>0</v>
      </c>
      <c r="N48" s="455">
        <v>7542.4719999999998</v>
      </c>
      <c r="O48" s="455">
        <f>7542.472-2668</f>
        <v>4874.4719999999998</v>
      </c>
      <c r="P48" s="455">
        <v>0</v>
      </c>
      <c r="Q48" s="456">
        <v>4874</v>
      </c>
      <c r="S48" s="464"/>
    </row>
    <row r="49" spans="1:19" s="472" customFormat="1" x14ac:dyDescent="0.25">
      <c r="A49" s="461">
        <v>42</v>
      </c>
      <c r="B49" s="483" t="s">
        <v>689</v>
      </c>
      <c r="C49" s="463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4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2668</v>
      </c>
      <c r="P49" s="455">
        <v>0</v>
      </c>
      <c r="Q49" s="456">
        <v>2668</v>
      </c>
      <c r="S49" s="464"/>
    </row>
    <row r="50" spans="1:19" x14ac:dyDescent="0.25">
      <c r="A50" s="467">
        <v>43</v>
      </c>
      <c r="B50" s="468" t="s">
        <v>524</v>
      </c>
      <c r="C50" s="469">
        <v>0</v>
      </c>
      <c r="D50" s="469">
        <v>4583.7730000000001</v>
      </c>
      <c r="E50" s="469">
        <v>2411.578</v>
      </c>
      <c r="F50" s="469">
        <v>104.59699999999999</v>
      </c>
      <c r="G50" s="469">
        <v>68.471000000000004</v>
      </c>
      <c r="H50" s="469">
        <v>244828.394</v>
      </c>
      <c r="I50" s="469">
        <v>1.409</v>
      </c>
      <c r="J50" s="469">
        <v>251998.22199999998</v>
      </c>
      <c r="K50" s="469">
        <v>6483.1798200000003</v>
      </c>
      <c r="L50" s="469">
        <v>694.11977000000002</v>
      </c>
      <c r="M50" s="469">
        <v>250</v>
      </c>
      <c r="N50" s="469">
        <v>144964.09900000002</v>
      </c>
      <c r="O50" s="469">
        <v>145658.21877000001</v>
      </c>
      <c r="P50" s="469">
        <v>0</v>
      </c>
      <c r="Q50" s="469">
        <v>152391.39859000003</v>
      </c>
    </row>
    <row r="51" spans="1:19" x14ac:dyDescent="0.25">
      <c r="A51" s="450">
        <v>44</v>
      </c>
      <c r="B51" s="451" t="s">
        <v>525</v>
      </c>
      <c r="C51" s="452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4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9" x14ac:dyDescent="0.25">
      <c r="A52" s="450">
        <v>45</v>
      </c>
      <c r="B52" s="451" t="s">
        <v>526</v>
      </c>
      <c r="C52" s="452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4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9" x14ac:dyDescent="0.25">
      <c r="A53" s="450">
        <v>46</v>
      </c>
      <c r="B53" s="451" t="s">
        <v>527</v>
      </c>
      <c r="C53" s="452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4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9" x14ac:dyDescent="0.25">
      <c r="A54" s="450">
        <v>47</v>
      </c>
      <c r="B54" s="451" t="s">
        <v>528</v>
      </c>
      <c r="C54" s="452"/>
      <c r="D54" s="453">
        <v>0</v>
      </c>
      <c r="E54" s="453">
        <v>0</v>
      </c>
      <c r="F54" s="453">
        <v>0</v>
      </c>
      <c r="G54" s="453">
        <v>0</v>
      </c>
      <c r="H54" s="453">
        <v>0</v>
      </c>
      <c r="I54" s="453">
        <v>0</v>
      </c>
      <c r="J54" s="454">
        <v>0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9" x14ac:dyDescent="0.25">
      <c r="A55" s="450">
        <v>48</v>
      </c>
      <c r="B55" s="451" t="s">
        <v>529</v>
      </c>
      <c r="C55" s="452">
        <v>0</v>
      </c>
      <c r="D55" s="453">
        <v>0</v>
      </c>
      <c r="E55" s="453">
        <v>0</v>
      </c>
      <c r="F55" s="453">
        <v>0</v>
      </c>
      <c r="G55" s="453">
        <v>0</v>
      </c>
      <c r="H55" s="453">
        <v>332.12199999999996</v>
      </c>
      <c r="I55" s="453">
        <v>0</v>
      </c>
      <c r="J55" s="454">
        <v>332.12199999999996</v>
      </c>
      <c r="K55" s="455">
        <v>0</v>
      </c>
      <c r="L55" s="455">
        <v>0</v>
      </c>
      <c r="M55" s="455">
        <v>0</v>
      </c>
      <c r="N55" s="455">
        <v>400</v>
      </c>
      <c r="O55" s="455">
        <v>400</v>
      </c>
      <c r="P55" s="455">
        <v>0</v>
      </c>
      <c r="Q55" s="456">
        <v>400</v>
      </c>
    </row>
    <row r="56" spans="1:19" s="472" customFormat="1" x14ac:dyDescent="0.25">
      <c r="A56" s="461">
        <v>49</v>
      </c>
      <c r="B56" s="465" t="s">
        <v>530</v>
      </c>
      <c r="C56" s="463"/>
      <c r="D56" s="453">
        <v>0</v>
      </c>
      <c r="E56" s="453">
        <v>0</v>
      </c>
      <c r="F56" s="453">
        <v>0</v>
      </c>
      <c r="G56" s="453">
        <v>0</v>
      </c>
      <c r="H56" s="453">
        <v>128.249</v>
      </c>
      <c r="I56" s="453">
        <v>0</v>
      </c>
      <c r="J56" s="454">
        <v>128.249</v>
      </c>
      <c r="K56" s="455">
        <v>0</v>
      </c>
      <c r="L56" s="455">
        <v>0</v>
      </c>
      <c r="M56" s="455">
        <v>0</v>
      </c>
      <c r="N56" s="455">
        <v>150</v>
      </c>
      <c r="O56" s="455">
        <v>150</v>
      </c>
      <c r="P56" s="455">
        <v>0</v>
      </c>
      <c r="Q56" s="456">
        <v>150</v>
      </c>
      <c r="S56" s="464"/>
    </row>
    <row r="57" spans="1:19" s="472" customFormat="1" x14ac:dyDescent="0.25">
      <c r="A57" s="461">
        <v>50</v>
      </c>
      <c r="B57" s="465" t="s">
        <v>531</v>
      </c>
      <c r="C57" s="463"/>
      <c r="D57" s="453">
        <v>0</v>
      </c>
      <c r="E57" s="453">
        <v>0</v>
      </c>
      <c r="F57" s="453">
        <v>0</v>
      </c>
      <c r="G57" s="453">
        <v>0</v>
      </c>
      <c r="H57" s="453">
        <v>203.87299999999999</v>
      </c>
      <c r="I57" s="453">
        <v>0</v>
      </c>
      <c r="J57" s="454">
        <v>203.87299999999999</v>
      </c>
      <c r="K57" s="455">
        <v>0</v>
      </c>
      <c r="L57" s="455">
        <v>0</v>
      </c>
      <c r="M57" s="455">
        <v>0</v>
      </c>
      <c r="N57" s="455">
        <v>250</v>
      </c>
      <c r="O57" s="455">
        <v>250</v>
      </c>
      <c r="P57" s="455">
        <v>0</v>
      </c>
      <c r="Q57" s="456">
        <v>250</v>
      </c>
      <c r="S57" s="464"/>
    </row>
    <row r="58" spans="1:19" s="472" customFormat="1" x14ac:dyDescent="0.25">
      <c r="A58" s="461">
        <v>51</v>
      </c>
      <c r="B58" s="465" t="s">
        <v>532</v>
      </c>
      <c r="C58" s="484"/>
      <c r="D58" s="453">
        <v>0</v>
      </c>
      <c r="E58" s="453">
        <v>0</v>
      </c>
      <c r="F58" s="453">
        <v>0</v>
      </c>
      <c r="G58" s="453">
        <v>0</v>
      </c>
      <c r="H58" s="453">
        <v>0</v>
      </c>
      <c r="I58" s="453">
        <v>0</v>
      </c>
      <c r="J58" s="454">
        <v>0</v>
      </c>
      <c r="K58" s="455">
        <v>0</v>
      </c>
      <c r="L58" s="455">
        <v>0</v>
      </c>
      <c r="M58" s="455">
        <v>0</v>
      </c>
      <c r="N58" s="455">
        <v>0</v>
      </c>
      <c r="O58" s="455">
        <v>0</v>
      </c>
      <c r="P58" s="455">
        <v>0</v>
      </c>
      <c r="Q58" s="456">
        <v>0</v>
      </c>
      <c r="S58" s="464"/>
    </row>
    <row r="59" spans="1:19" ht="30" x14ac:dyDescent="0.25">
      <c r="A59" s="450">
        <v>52</v>
      </c>
      <c r="B59" s="451" t="s">
        <v>533</v>
      </c>
      <c r="C59" s="452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4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9" s="480" customFormat="1" ht="30" x14ac:dyDescent="0.25">
      <c r="A60" s="467">
        <v>53</v>
      </c>
      <c r="B60" s="468" t="s">
        <v>534</v>
      </c>
      <c r="C60" s="469">
        <v>0</v>
      </c>
      <c r="D60" s="469">
        <v>0</v>
      </c>
      <c r="E60" s="469">
        <v>0</v>
      </c>
      <c r="F60" s="469">
        <v>0</v>
      </c>
      <c r="G60" s="469">
        <v>0</v>
      </c>
      <c r="H60" s="469">
        <v>332.12199999999996</v>
      </c>
      <c r="I60" s="469">
        <v>0</v>
      </c>
      <c r="J60" s="469">
        <v>332.12199999999996</v>
      </c>
      <c r="K60" s="469">
        <v>0</v>
      </c>
      <c r="L60" s="469">
        <v>0</v>
      </c>
      <c r="M60" s="469">
        <v>0</v>
      </c>
      <c r="N60" s="469">
        <v>400</v>
      </c>
      <c r="O60" s="469">
        <v>400</v>
      </c>
      <c r="P60" s="469">
        <v>0</v>
      </c>
      <c r="Q60" s="469">
        <v>400</v>
      </c>
      <c r="S60" s="437"/>
    </row>
    <row r="61" spans="1:19" s="480" customFormat="1" x14ac:dyDescent="0.25">
      <c r="A61" s="481">
        <v>54</v>
      </c>
      <c r="B61" s="482" t="s">
        <v>535</v>
      </c>
      <c r="C61" s="485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4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  <c r="S61" s="437"/>
    </row>
    <row r="62" spans="1:19" ht="30" x14ac:dyDescent="0.25">
      <c r="A62" s="450">
        <v>55</v>
      </c>
      <c r="B62" s="451" t="s">
        <v>536</v>
      </c>
      <c r="C62" s="452"/>
      <c r="D62" s="453">
        <v>280.10700000000003</v>
      </c>
      <c r="E62" s="453">
        <v>0</v>
      </c>
      <c r="F62" s="453">
        <v>0</v>
      </c>
      <c r="G62" s="453">
        <v>0</v>
      </c>
      <c r="H62" s="453">
        <v>2407.5880000000002</v>
      </c>
      <c r="I62" s="453">
        <v>0</v>
      </c>
      <c r="J62" s="454">
        <v>2687.6950000000002</v>
      </c>
      <c r="K62" s="455">
        <v>0</v>
      </c>
      <c r="L62" s="455">
        <v>0</v>
      </c>
      <c r="M62" s="455">
        <v>0</v>
      </c>
      <c r="N62" s="455">
        <v>0</v>
      </c>
      <c r="O62" s="455">
        <v>0</v>
      </c>
      <c r="P62" s="455">
        <v>0</v>
      </c>
      <c r="Q62" s="456">
        <v>0</v>
      </c>
    </row>
    <row r="63" spans="1:19" ht="30" x14ac:dyDescent="0.25">
      <c r="A63" s="450">
        <v>56</v>
      </c>
      <c r="B63" s="451" t="s">
        <v>537</v>
      </c>
      <c r="C63" s="452">
        <v>0</v>
      </c>
      <c r="D63" s="453">
        <v>0</v>
      </c>
      <c r="E63" s="453">
        <v>0</v>
      </c>
      <c r="F63" s="453">
        <v>0</v>
      </c>
      <c r="G63" s="453">
        <v>0</v>
      </c>
      <c r="H63" s="453">
        <v>185517.524</v>
      </c>
      <c r="I63" s="453">
        <v>0</v>
      </c>
      <c r="J63" s="454">
        <v>185517.524</v>
      </c>
      <c r="K63" s="455">
        <v>0</v>
      </c>
      <c r="L63" s="455">
        <v>0</v>
      </c>
      <c r="M63" s="455">
        <v>0</v>
      </c>
      <c r="N63" s="455">
        <v>1453.2360000000001</v>
      </c>
      <c r="O63" s="455">
        <v>1453.2360000000001</v>
      </c>
      <c r="P63" s="455">
        <v>0</v>
      </c>
      <c r="Q63" s="456">
        <v>1453.2360000000001</v>
      </c>
    </row>
    <row r="64" spans="1:19" s="472" customFormat="1" ht="30" x14ac:dyDescent="0.25">
      <c r="A64" s="461">
        <v>57</v>
      </c>
      <c r="B64" s="465" t="s">
        <v>538</v>
      </c>
      <c r="C64" s="463"/>
      <c r="D64" s="453">
        <v>0</v>
      </c>
      <c r="E64" s="453">
        <v>0</v>
      </c>
      <c r="F64" s="453">
        <v>0</v>
      </c>
      <c r="G64" s="453">
        <v>0</v>
      </c>
      <c r="H64" s="453">
        <v>8801.6620000000003</v>
      </c>
      <c r="I64" s="453">
        <v>0</v>
      </c>
      <c r="J64" s="454">
        <v>8801.6620000000003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  <c r="S64" s="464"/>
    </row>
    <row r="65" spans="1:19" s="470" customFormat="1" ht="30" x14ac:dyDescent="0.25">
      <c r="A65" s="476">
        <v>58</v>
      </c>
      <c r="B65" s="486" t="s">
        <v>539</v>
      </c>
      <c r="C65" s="477"/>
      <c r="D65" s="453">
        <v>0</v>
      </c>
      <c r="E65" s="453">
        <v>0</v>
      </c>
      <c r="F65" s="453">
        <v>0</v>
      </c>
      <c r="G65" s="453">
        <v>0</v>
      </c>
      <c r="H65" s="453">
        <v>176715.86199999999</v>
      </c>
      <c r="I65" s="453">
        <v>0</v>
      </c>
      <c r="J65" s="454">
        <v>176715.86199999999</v>
      </c>
      <c r="K65" s="455">
        <v>0</v>
      </c>
      <c r="L65" s="455">
        <v>0</v>
      </c>
      <c r="M65" s="455">
        <v>0</v>
      </c>
      <c r="N65" s="455">
        <v>1453.2360000000001</v>
      </c>
      <c r="O65" s="455">
        <v>1453.2360000000001</v>
      </c>
      <c r="P65" s="455">
        <v>0</v>
      </c>
      <c r="Q65" s="456">
        <v>1453.2360000000001</v>
      </c>
      <c r="S65" s="478"/>
    </row>
    <row r="66" spans="1:19" x14ac:dyDescent="0.25">
      <c r="A66" s="467">
        <v>59</v>
      </c>
      <c r="B66" s="487" t="s">
        <v>540</v>
      </c>
      <c r="C66" s="488">
        <v>0</v>
      </c>
      <c r="D66" s="488">
        <v>280.10700000000003</v>
      </c>
      <c r="E66" s="488">
        <v>0</v>
      </c>
      <c r="F66" s="488">
        <v>0</v>
      </c>
      <c r="G66" s="488">
        <v>0</v>
      </c>
      <c r="H66" s="488">
        <v>188257.234</v>
      </c>
      <c r="I66" s="488">
        <v>0</v>
      </c>
      <c r="J66" s="488">
        <v>188537.34100000001</v>
      </c>
      <c r="K66" s="488">
        <v>0</v>
      </c>
      <c r="L66" s="488">
        <v>0</v>
      </c>
      <c r="M66" s="488">
        <v>0</v>
      </c>
      <c r="N66" s="488">
        <v>1853.2360000000001</v>
      </c>
      <c r="O66" s="488">
        <v>1853.2360000000001</v>
      </c>
      <c r="P66" s="488">
        <v>0</v>
      </c>
      <c r="Q66" s="488">
        <v>1853.2360000000001</v>
      </c>
    </row>
    <row r="67" spans="1:19" s="480" customFormat="1" ht="30" x14ac:dyDescent="0.25">
      <c r="A67" s="467">
        <v>60</v>
      </c>
      <c r="B67" s="468" t="s">
        <v>541</v>
      </c>
      <c r="C67" s="488"/>
      <c r="D67" s="488">
        <v>0</v>
      </c>
      <c r="E67" s="488">
        <v>0</v>
      </c>
      <c r="F67" s="488">
        <v>0</v>
      </c>
      <c r="G67" s="488">
        <v>0</v>
      </c>
      <c r="H67" s="488">
        <v>0</v>
      </c>
      <c r="I67" s="488">
        <v>0</v>
      </c>
      <c r="J67" s="488"/>
      <c r="K67" s="488">
        <v>0</v>
      </c>
      <c r="L67" s="488">
        <v>0</v>
      </c>
      <c r="M67" s="488">
        <v>0</v>
      </c>
      <c r="N67" s="488">
        <v>0</v>
      </c>
      <c r="O67" s="488">
        <v>0</v>
      </c>
      <c r="P67" s="488">
        <v>0</v>
      </c>
      <c r="Q67" s="488">
        <v>0</v>
      </c>
      <c r="S67" s="437"/>
    </row>
    <row r="68" spans="1:19" x14ac:dyDescent="0.25">
      <c r="A68" s="467">
        <v>61</v>
      </c>
      <c r="B68" s="468" t="s">
        <v>542</v>
      </c>
      <c r="C68" s="488">
        <v>0</v>
      </c>
      <c r="D68" s="488">
        <v>4863.88</v>
      </c>
      <c r="E68" s="488">
        <v>2411.578</v>
      </c>
      <c r="F68" s="488">
        <v>104.59699999999999</v>
      </c>
      <c r="G68" s="488">
        <v>68.471000000000004</v>
      </c>
      <c r="H68" s="488">
        <v>433085.62800000003</v>
      </c>
      <c r="I68" s="488">
        <v>1.409</v>
      </c>
      <c r="J68" s="488">
        <v>440535.56299999997</v>
      </c>
      <c r="K68" s="488">
        <v>6483.1798200000003</v>
      </c>
      <c r="L68" s="488">
        <v>694.11977000000002</v>
      </c>
      <c r="M68" s="488">
        <v>250</v>
      </c>
      <c r="N68" s="488">
        <v>146817.33500000002</v>
      </c>
      <c r="O68" s="488">
        <v>147511.45477000001</v>
      </c>
      <c r="P68" s="488">
        <v>0</v>
      </c>
      <c r="Q68" s="488">
        <v>154244.63459000003</v>
      </c>
    </row>
    <row r="69" spans="1:19" x14ac:dyDescent="0.25">
      <c r="A69" s="450">
        <v>62</v>
      </c>
      <c r="B69" s="451" t="s">
        <v>543</v>
      </c>
      <c r="C69" s="452">
        <v>0</v>
      </c>
      <c r="D69" s="453">
        <v>0</v>
      </c>
      <c r="E69" s="453">
        <v>0</v>
      </c>
      <c r="F69" s="453">
        <v>0</v>
      </c>
      <c r="G69" s="453">
        <v>0</v>
      </c>
      <c r="H69" s="453">
        <v>251305.24900000001</v>
      </c>
      <c r="I69" s="453">
        <v>0</v>
      </c>
      <c r="J69" s="454">
        <v>251305.24900000001</v>
      </c>
      <c r="K69" s="455">
        <v>0</v>
      </c>
      <c r="L69" s="455">
        <v>0</v>
      </c>
      <c r="M69" s="455">
        <v>0</v>
      </c>
      <c r="N69" s="455">
        <v>118553.02799999999</v>
      </c>
      <c r="O69" s="455">
        <v>118553.02799999999</v>
      </c>
      <c r="P69" s="455">
        <v>0</v>
      </c>
      <c r="Q69" s="456">
        <v>118553.02799999999</v>
      </c>
    </row>
    <row r="70" spans="1:19" s="472" customFormat="1" x14ac:dyDescent="0.25">
      <c r="A70" s="461">
        <v>63</v>
      </c>
      <c r="B70" s="465" t="s">
        <v>544</v>
      </c>
      <c r="C70" s="463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4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  <c r="S70" s="464"/>
    </row>
    <row r="71" spans="1:19" s="472" customFormat="1" x14ac:dyDescent="0.25">
      <c r="A71" s="461">
        <v>64</v>
      </c>
      <c r="B71" s="489" t="s">
        <v>545</v>
      </c>
      <c r="C71" s="463"/>
      <c r="D71" s="453">
        <v>0</v>
      </c>
      <c r="E71" s="453">
        <v>0</v>
      </c>
      <c r="F71" s="453">
        <v>0</v>
      </c>
      <c r="G71" s="453">
        <v>0</v>
      </c>
      <c r="H71" s="453">
        <v>13012.044</v>
      </c>
      <c r="I71" s="453">
        <v>0</v>
      </c>
      <c r="J71" s="454">
        <v>13012.044</v>
      </c>
      <c r="K71" s="455">
        <v>0</v>
      </c>
      <c r="L71" s="455">
        <v>0</v>
      </c>
      <c r="M71" s="455">
        <v>0</v>
      </c>
      <c r="N71" s="455">
        <v>0</v>
      </c>
      <c r="O71" s="455">
        <v>0</v>
      </c>
      <c r="P71" s="455">
        <v>0</v>
      </c>
      <c r="Q71" s="456">
        <v>0</v>
      </c>
      <c r="S71" s="464"/>
    </row>
    <row r="72" spans="1:19" s="472" customFormat="1" x14ac:dyDescent="0.25">
      <c r="A72" s="461">
        <v>65</v>
      </c>
      <c r="B72" s="490" t="s">
        <v>546</v>
      </c>
      <c r="C72" s="463"/>
      <c r="D72" s="453">
        <v>0</v>
      </c>
      <c r="E72" s="453">
        <v>0</v>
      </c>
      <c r="F72" s="453">
        <v>0</v>
      </c>
      <c r="G72" s="453">
        <v>0</v>
      </c>
      <c r="H72" s="453">
        <v>41621.620999999999</v>
      </c>
      <c r="I72" s="453">
        <v>0</v>
      </c>
      <c r="J72" s="454">
        <v>41621.620999999999</v>
      </c>
      <c r="K72" s="455">
        <v>0</v>
      </c>
      <c r="L72" s="455">
        <v>0</v>
      </c>
      <c r="M72" s="455">
        <v>0</v>
      </c>
      <c r="N72" s="455">
        <v>0</v>
      </c>
      <c r="O72" s="455">
        <v>0</v>
      </c>
      <c r="P72" s="455">
        <v>0</v>
      </c>
      <c r="Q72" s="456">
        <v>0</v>
      </c>
      <c r="S72" s="464"/>
    </row>
    <row r="73" spans="1:19" s="472" customFormat="1" x14ac:dyDescent="0.25">
      <c r="A73" s="461">
        <v>66</v>
      </c>
      <c r="B73" s="465" t="s">
        <v>149</v>
      </c>
      <c r="C73" s="463"/>
      <c r="D73" s="453">
        <v>0</v>
      </c>
      <c r="E73" s="453">
        <v>0</v>
      </c>
      <c r="F73" s="453">
        <v>0</v>
      </c>
      <c r="G73" s="453">
        <v>0</v>
      </c>
      <c r="H73" s="453">
        <v>0</v>
      </c>
      <c r="I73" s="453">
        <v>0</v>
      </c>
      <c r="J73" s="454">
        <v>0</v>
      </c>
      <c r="K73" s="455">
        <v>0</v>
      </c>
      <c r="L73" s="455">
        <v>0</v>
      </c>
      <c r="M73" s="455">
        <v>0</v>
      </c>
      <c r="N73" s="455">
        <v>0</v>
      </c>
      <c r="O73" s="455">
        <v>0</v>
      </c>
      <c r="P73" s="455">
        <v>0</v>
      </c>
      <c r="Q73" s="456">
        <v>0</v>
      </c>
      <c r="S73" s="464"/>
    </row>
    <row r="74" spans="1:19" s="472" customFormat="1" x14ac:dyDescent="0.25">
      <c r="A74" s="461">
        <v>67</v>
      </c>
      <c r="B74" s="475" t="s">
        <v>547</v>
      </c>
      <c r="C74" s="463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4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  <c r="S74" s="464"/>
    </row>
    <row r="75" spans="1:19" s="472" customFormat="1" x14ac:dyDescent="0.25">
      <c r="A75" s="461">
        <v>68</v>
      </c>
      <c r="B75" s="475" t="s">
        <v>548</v>
      </c>
      <c r="C75" s="463"/>
      <c r="D75" s="453">
        <v>0</v>
      </c>
      <c r="E75" s="453">
        <v>0</v>
      </c>
      <c r="F75" s="453">
        <v>0</v>
      </c>
      <c r="G75" s="453">
        <v>0</v>
      </c>
      <c r="H75" s="453">
        <v>0</v>
      </c>
      <c r="I75" s="453">
        <v>0</v>
      </c>
      <c r="J75" s="454">
        <v>0</v>
      </c>
      <c r="K75" s="455">
        <v>0</v>
      </c>
      <c r="L75" s="455">
        <v>0</v>
      </c>
      <c r="M75" s="455">
        <v>0</v>
      </c>
      <c r="N75" s="455">
        <v>0</v>
      </c>
      <c r="O75" s="455">
        <v>0</v>
      </c>
      <c r="P75" s="455">
        <v>0</v>
      </c>
      <c r="Q75" s="456">
        <v>0</v>
      </c>
      <c r="S75" s="464"/>
    </row>
    <row r="76" spans="1:19" s="472" customFormat="1" ht="30" x14ac:dyDescent="0.25">
      <c r="A76" s="461">
        <v>69</v>
      </c>
      <c r="B76" s="465" t="s">
        <v>549</v>
      </c>
      <c r="C76" s="463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4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  <c r="S76" s="464"/>
    </row>
    <row r="77" spans="1:19" s="472" customFormat="1" ht="60" x14ac:dyDescent="0.25">
      <c r="A77" s="461">
        <v>70</v>
      </c>
      <c r="B77" s="465" t="s">
        <v>550</v>
      </c>
      <c r="C77" s="463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4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  <c r="S77" s="464"/>
    </row>
    <row r="78" spans="1:19" s="472" customFormat="1" ht="30" x14ac:dyDescent="0.25">
      <c r="A78" s="461">
        <v>71</v>
      </c>
      <c r="B78" s="465" t="s">
        <v>551</v>
      </c>
      <c r="C78" s="463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4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  <c r="S78" s="464"/>
    </row>
    <row r="79" spans="1:19" s="472" customFormat="1" x14ac:dyDescent="0.25">
      <c r="A79" s="461">
        <v>72</v>
      </c>
      <c r="B79" s="491" t="s">
        <v>552</v>
      </c>
      <c r="C79" s="463"/>
      <c r="D79" s="453">
        <v>0</v>
      </c>
      <c r="E79" s="453">
        <v>0</v>
      </c>
      <c r="F79" s="453">
        <v>0</v>
      </c>
      <c r="G79" s="453">
        <v>0</v>
      </c>
      <c r="H79" s="453">
        <v>14095.507</v>
      </c>
      <c r="I79" s="453">
        <v>0</v>
      </c>
      <c r="J79" s="454">
        <v>14095.507</v>
      </c>
      <c r="K79" s="455">
        <v>0</v>
      </c>
      <c r="L79" s="455">
        <v>0</v>
      </c>
      <c r="M79" s="455">
        <v>0</v>
      </c>
      <c r="N79" s="455">
        <v>16651.099000000002</v>
      </c>
      <c r="O79" s="455">
        <v>16651.099000000002</v>
      </c>
      <c r="P79" s="455">
        <v>0</v>
      </c>
      <c r="Q79" s="456">
        <v>16651.099000000002</v>
      </c>
      <c r="S79" s="464"/>
    </row>
    <row r="80" spans="1:19" s="472" customFormat="1" x14ac:dyDescent="0.25">
      <c r="A80" s="461">
        <v>73</v>
      </c>
      <c r="B80" s="465" t="s">
        <v>553</v>
      </c>
      <c r="C80" s="463"/>
      <c r="D80" s="453">
        <v>0</v>
      </c>
      <c r="E80" s="453">
        <v>0</v>
      </c>
      <c r="F80" s="453">
        <v>0</v>
      </c>
      <c r="G80" s="453">
        <v>0</v>
      </c>
      <c r="H80" s="453">
        <v>0</v>
      </c>
      <c r="I80" s="453">
        <v>0</v>
      </c>
      <c r="J80" s="454">
        <v>0</v>
      </c>
      <c r="K80" s="455">
        <v>0</v>
      </c>
      <c r="L80" s="455">
        <v>0</v>
      </c>
      <c r="M80" s="455">
        <v>0</v>
      </c>
      <c r="N80" s="455">
        <v>0</v>
      </c>
      <c r="O80" s="455">
        <v>0</v>
      </c>
      <c r="P80" s="455">
        <v>0</v>
      </c>
      <c r="Q80" s="456">
        <v>0</v>
      </c>
      <c r="S80" s="464"/>
    </row>
    <row r="81" spans="1:19" s="472" customFormat="1" x14ac:dyDescent="0.25">
      <c r="A81" s="461">
        <v>74</v>
      </c>
      <c r="B81" s="465" t="s">
        <v>554</v>
      </c>
      <c r="C81" s="463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4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  <c r="S81" s="464"/>
    </row>
    <row r="82" spans="1:19" s="472" customFormat="1" x14ac:dyDescent="0.25">
      <c r="A82" s="461">
        <v>75</v>
      </c>
      <c r="B82" s="465" t="s">
        <v>242</v>
      </c>
      <c r="C82" s="463"/>
      <c r="D82" s="453">
        <v>0</v>
      </c>
      <c r="E82" s="453">
        <v>0</v>
      </c>
      <c r="F82" s="453">
        <v>0</v>
      </c>
      <c r="G82" s="453">
        <v>0</v>
      </c>
      <c r="H82" s="453">
        <v>0</v>
      </c>
      <c r="I82" s="453">
        <v>0</v>
      </c>
      <c r="J82" s="454">
        <v>0</v>
      </c>
      <c r="K82" s="455">
        <v>0</v>
      </c>
      <c r="L82" s="455">
        <v>0</v>
      </c>
      <c r="M82" s="455">
        <v>0</v>
      </c>
      <c r="N82" s="455">
        <v>0</v>
      </c>
      <c r="O82" s="455">
        <v>0</v>
      </c>
      <c r="P82" s="455">
        <v>0</v>
      </c>
      <c r="Q82" s="456">
        <v>0</v>
      </c>
      <c r="S82" s="464"/>
    </row>
    <row r="83" spans="1:19" s="472" customFormat="1" ht="30" x14ac:dyDescent="0.25">
      <c r="A83" s="461">
        <v>76</v>
      </c>
      <c r="B83" s="465" t="s">
        <v>555</v>
      </c>
      <c r="C83" s="463"/>
      <c r="D83" s="453">
        <v>0</v>
      </c>
      <c r="E83" s="453">
        <v>0</v>
      </c>
      <c r="F83" s="453">
        <v>0</v>
      </c>
      <c r="G83" s="453">
        <v>0</v>
      </c>
      <c r="H83" s="453">
        <v>175850.42499999999</v>
      </c>
      <c r="I83" s="453">
        <v>0</v>
      </c>
      <c r="J83" s="454">
        <v>175850.42499999999</v>
      </c>
      <c r="K83" s="455">
        <v>0</v>
      </c>
      <c r="L83" s="455">
        <v>0</v>
      </c>
      <c r="M83" s="455">
        <v>0</v>
      </c>
      <c r="N83" s="455">
        <v>7.7649999999999997</v>
      </c>
      <c r="O83" s="455">
        <v>7.7649999999999997</v>
      </c>
      <c r="P83" s="455">
        <v>0</v>
      </c>
      <c r="Q83" s="456">
        <v>7.7649999999999997</v>
      </c>
      <c r="S83" s="464"/>
    </row>
    <row r="84" spans="1:19" s="472" customFormat="1" ht="30" x14ac:dyDescent="0.25">
      <c r="A84" s="461">
        <v>77</v>
      </c>
      <c r="B84" s="465" t="s">
        <v>465</v>
      </c>
      <c r="C84" s="463"/>
      <c r="D84" s="453">
        <v>0</v>
      </c>
      <c r="E84" s="453">
        <v>0</v>
      </c>
      <c r="F84" s="453">
        <v>0</v>
      </c>
      <c r="G84" s="453">
        <v>0</v>
      </c>
      <c r="H84" s="453">
        <v>150.25200000000001</v>
      </c>
      <c r="I84" s="453">
        <v>0</v>
      </c>
      <c r="J84" s="454">
        <v>150.25200000000001</v>
      </c>
      <c r="K84" s="455">
        <v>0</v>
      </c>
      <c r="L84" s="455">
        <v>0</v>
      </c>
      <c r="M84" s="455">
        <v>0</v>
      </c>
      <c r="N84" s="455">
        <v>51035.883999999998</v>
      </c>
      <c r="O84" s="455">
        <v>51035.883999999998</v>
      </c>
      <c r="P84" s="455">
        <v>0</v>
      </c>
      <c r="Q84" s="456">
        <v>51035.883999999998</v>
      </c>
      <c r="S84" s="464"/>
    </row>
    <row r="85" spans="1:19" s="472" customFormat="1" x14ac:dyDescent="0.25">
      <c r="A85" s="461">
        <v>78</v>
      </c>
      <c r="B85" s="465" t="s">
        <v>466</v>
      </c>
      <c r="C85" s="463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4">
        <v>0</v>
      </c>
      <c r="K85" s="455">
        <v>0</v>
      </c>
      <c r="L85" s="455">
        <v>0</v>
      </c>
      <c r="M85" s="455">
        <v>0</v>
      </c>
      <c r="N85" s="455">
        <v>33648</v>
      </c>
      <c r="O85" s="455">
        <v>33648</v>
      </c>
      <c r="P85" s="455">
        <v>0</v>
      </c>
      <c r="Q85" s="456">
        <v>33648</v>
      </c>
      <c r="S85" s="464"/>
    </row>
    <row r="86" spans="1:19" s="472" customFormat="1" x14ac:dyDescent="0.25">
      <c r="A86" s="461">
        <v>79</v>
      </c>
      <c r="B86" s="465" t="s">
        <v>467</v>
      </c>
      <c r="C86" s="463"/>
      <c r="D86" s="453">
        <v>0</v>
      </c>
      <c r="E86" s="453">
        <v>0</v>
      </c>
      <c r="F86" s="453">
        <v>0</v>
      </c>
      <c r="G86" s="453">
        <v>0</v>
      </c>
      <c r="H86" s="453">
        <v>0</v>
      </c>
      <c r="I86" s="453">
        <v>0</v>
      </c>
      <c r="J86" s="454">
        <v>0</v>
      </c>
      <c r="K86" s="455">
        <v>0</v>
      </c>
      <c r="L86" s="455">
        <v>0</v>
      </c>
      <c r="M86" s="455">
        <v>0</v>
      </c>
      <c r="N86" s="455">
        <v>5400</v>
      </c>
      <c r="O86" s="455">
        <v>5400</v>
      </c>
      <c r="P86" s="455">
        <v>0</v>
      </c>
      <c r="Q86" s="456">
        <v>5400</v>
      </c>
      <c r="S86" s="464"/>
    </row>
    <row r="87" spans="1:19" s="472" customFormat="1" x14ac:dyDescent="0.25">
      <c r="A87" s="461">
        <v>80</v>
      </c>
      <c r="B87" s="465" t="s">
        <v>468</v>
      </c>
      <c r="C87" s="463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4">
        <v>0</v>
      </c>
      <c r="K87" s="455">
        <v>0</v>
      </c>
      <c r="L87" s="455">
        <v>0</v>
      </c>
      <c r="M87" s="455">
        <v>0</v>
      </c>
      <c r="N87" s="455">
        <v>8160</v>
      </c>
      <c r="O87" s="455">
        <v>8160</v>
      </c>
      <c r="P87" s="455">
        <v>0</v>
      </c>
      <c r="Q87" s="456">
        <v>8160</v>
      </c>
      <c r="S87" s="464"/>
    </row>
    <row r="88" spans="1:19" s="472" customFormat="1" x14ac:dyDescent="0.25">
      <c r="A88" s="461">
        <v>81</v>
      </c>
      <c r="B88" s="465" t="s">
        <v>470</v>
      </c>
      <c r="C88" s="463"/>
      <c r="D88" s="453">
        <v>0</v>
      </c>
      <c r="E88" s="453">
        <v>0</v>
      </c>
      <c r="F88" s="453">
        <v>0</v>
      </c>
      <c r="G88" s="453">
        <v>0</v>
      </c>
      <c r="H88" s="453">
        <v>123.9</v>
      </c>
      <c r="I88" s="453">
        <v>0</v>
      </c>
      <c r="J88" s="454">
        <v>123.9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  <c r="S88" s="464"/>
    </row>
    <row r="89" spans="1:19" s="472" customFormat="1" x14ac:dyDescent="0.25">
      <c r="A89" s="461">
        <v>82</v>
      </c>
      <c r="B89" s="465" t="s">
        <v>471</v>
      </c>
      <c r="C89" s="463"/>
      <c r="D89" s="453">
        <v>0</v>
      </c>
      <c r="E89" s="453">
        <v>0</v>
      </c>
      <c r="F89" s="453">
        <v>0</v>
      </c>
      <c r="G89" s="453">
        <v>0</v>
      </c>
      <c r="H89" s="453">
        <v>104</v>
      </c>
      <c r="I89" s="453">
        <v>0</v>
      </c>
      <c r="J89" s="454">
        <v>104</v>
      </c>
      <c r="K89" s="455">
        <v>0</v>
      </c>
      <c r="L89" s="455">
        <v>0</v>
      </c>
      <c r="M89" s="455">
        <v>0</v>
      </c>
      <c r="N89" s="455">
        <v>0</v>
      </c>
      <c r="O89" s="455">
        <v>0</v>
      </c>
      <c r="P89" s="455">
        <v>0</v>
      </c>
      <c r="Q89" s="456">
        <v>0</v>
      </c>
      <c r="S89" s="464"/>
    </row>
    <row r="90" spans="1:19" s="472" customFormat="1" x14ac:dyDescent="0.25">
      <c r="A90" s="461">
        <v>83</v>
      </c>
      <c r="B90" s="465" t="s">
        <v>472</v>
      </c>
      <c r="C90" s="463"/>
      <c r="D90" s="453">
        <v>0</v>
      </c>
      <c r="E90" s="453">
        <v>0</v>
      </c>
      <c r="F90" s="453">
        <v>0</v>
      </c>
      <c r="G90" s="453">
        <v>0</v>
      </c>
      <c r="H90" s="453">
        <v>6260</v>
      </c>
      <c r="I90" s="453">
        <v>0</v>
      </c>
      <c r="J90" s="454">
        <v>6260</v>
      </c>
      <c r="K90" s="455">
        <v>0</v>
      </c>
      <c r="L90" s="455">
        <v>0</v>
      </c>
      <c r="M90" s="455">
        <v>0</v>
      </c>
      <c r="N90" s="455">
        <v>0</v>
      </c>
      <c r="O90" s="455">
        <v>0</v>
      </c>
      <c r="P90" s="455">
        <v>0</v>
      </c>
      <c r="Q90" s="456">
        <v>0</v>
      </c>
      <c r="S90" s="464"/>
    </row>
    <row r="91" spans="1:19" s="472" customFormat="1" x14ac:dyDescent="0.25">
      <c r="A91" s="461">
        <v>84</v>
      </c>
      <c r="B91" s="465" t="s">
        <v>473</v>
      </c>
      <c r="C91" s="463"/>
      <c r="D91" s="453">
        <v>0</v>
      </c>
      <c r="E91" s="453">
        <v>0</v>
      </c>
      <c r="F91" s="453">
        <v>0</v>
      </c>
      <c r="G91" s="453">
        <v>0</v>
      </c>
      <c r="H91" s="453">
        <v>87.5</v>
      </c>
      <c r="I91" s="453">
        <v>0</v>
      </c>
      <c r="J91" s="454">
        <v>87.5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  <c r="S91" s="464"/>
    </row>
    <row r="92" spans="1:19" s="472" customFormat="1" x14ac:dyDescent="0.25">
      <c r="A92" s="461">
        <v>85</v>
      </c>
      <c r="B92" s="465" t="s">
        <v>474</v>
      </c>
      <c r="C92" s="463"/>
      <c r="D92" s="453">
        <v>0</v>
      </c>
      <c r="E92" s="453">
        <v>0</v>
      </c>
      <c r="F92" s="453">
        <v>0</v>
      </c>
      <c r="G92" s="453">
        <v>0</v>
      </c>
      <c r="H92" s="453">
        <v>0</v>
      </c>
      <c r="I92" s="453">
        <v>0</v>
      </c>
      <c r="J92" s="454">
        <v>0</v>
      </c>
      <c r="K92" s="455">
        <v>0</v>
      </c>
      <c r="L92" s="455">
        <v>0</v>
      </c>
      <c r="M92" s="455">
        <v>0</v>
      </c>
      <c r="N92" s="455">
        <v>3650.28</v>
      </c>
      <c r="O92" s="455">
        <v>3650.28</v>
      </c>
      <c r="P92" s="455">
        <v>0</v>
      </c>
      <c r="Q92" s="456">
        <v>3650.28</v>
      </c>
      <c r="S92" s="464"/>
    </row>
    <row r="93" spans="1:19" ht="30" x14ac:dyDescent="0.25">
      <c r="A93" s="450">
        <v>86</v>
      </c>
      <c r="B93" s="451" t="s">
        <v>556</v>
      </c>
      <c r="C93" s="452"/>
      <c r="D93" s="453">
        <v>79112.615000000005</v>
      </c>
      <c r="E93" s="453">
        <v>20759.187000000002</v>
      </c>
      <c r="F93" s="453">
        <v>16606.030999999999</v>
      </c>
      <c r="G93" s="453">
        <v>4741.4070000000002</v>
      </c>
      <c r="H93" s="453">
        <v>0</v>
      </c>
      <c r="I93" s="453">
        <v>66163.808000000005</v>
      </c>
      <c r="J93" s="454">
        <v>187383.04800000001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9" ht="30" x14ac:dyDescent="0.25">
      <c r="A94" s="450">
        <v>87</v>
      </c>
      <c r="B94" s="451" t="s">
        <v>557</v>
      </c>
      <c r="C94" s="452"/>
      <c r="D94" s="453">
        <v>0</v>
      </c>
      <c r="E94" s="453">
        <v>0</v>
      </c>
      <c r="F94" s="453">
        <v>0</v>
      </c>
      <c r="G94" s="453">
        <v>0</v>
      </c>
      <c r="H94" s="453">
        <v>0</v>
      </c>
      <c r="I94" s="453">
        <v>0</v>
      </c>
      <c r="J94" s="454">
        <v>0</v>
      </c>
      <c r="K94" s="455">
        <v>0</v>
      </c>
      <c r="L94" s="455">
        <v>0</v>
      </c>
      <c r="M94" s="455">
        <v>0</v>
      </c>
      <c r="N94" s="455">
        <v>0</v>
      </c>
      <c r="O94" s="455">
        <v>0</v>
      </c>
      <c r="P94" s="455">
        <v>0</v>
      </c>
      <c r="Q94" s="456">
        <v>0</v>
      </c>
    </row>
    <row r="95" spans="1:19" s="480" customFormat="1" x14ac:dyDescent="0.25">
      <c r="A95" s="467">
        <v>88</v>
      </c>
      <c r="B95" s="468" t="s">
        <v>558</v>
      </c>
      <c r="C95" s="488">
        <v>0</v>
      </c>
      <c r="D95" s="488">
        <v>79112.615000000005</v>
      </c>
      <c r="E95" s="488">
        <v>20759.187000000002</v>
      </c>
      <c r="F95" s="488">
        <v>16606.030999999999</v>
      </c>
      <c r="G95" s="488">
        <v>4741.4070000000002</v>
      </c>
      <c r="H95" s="488">
        <v>251305.24900000001</v>
      </c>
      <c r="I95" s="488">
        <v>66163.808000000005</v>
      </c>
      <c r="J95" s="488">
        <v>438688.29700000002</v>
      </c>
      <c r="K95" s="488">
        <v>0</v>
      </c>
      <c r="L95" s="488">
        <v>0</v>
      </c>
      <c r="M95" s="488">
        <v>0</v>
      </c>
      <c r="N95" s="488">
        <v>118553.02799999999</v>
      </c>
      <c r="O95" s="488">
        <v>118553.02799999999</v>
      </c>
      <c r="P95" s="488">
        <v>0</v>
      </c>
      <c r="Q95" s="488">
        <v>118553.02799999999</v>
      </c>
      <c r="S95" s="437"/>
    </row>
    <row r="96" spans="1:19" s="480" customFormat="1" x14ac:dyDescent="0.25">
      <c r="A96" s="467">
        <v>89</v>
      </c>
      <c r="B96" s="468" t="s">
        <v>559</v>
      </c>
      <c r="C96" s="488">
        <v>0</v>
      </c>
      <c r="D96" s="488">
        <v>83976.49500000001</v>
      </c>
      <c r="E96" s="488">
        <v>23170.765000000003</v>
      </c>
      <c r="F96" s="488">
        <v>16710.628000000001</v>
      </c>
      <c r="G96" s="488">
        <v>4809.8780000000006</v>
      </c>
      <c r="H96" s="488">
        <v>684390.87700000009</v>
      </c>
      <c r="I96" s="488">
        <v>66165.217000000004</v>
      </c>
      <c r="J96" s="488">
        <v>879223.86</v>
      </c>
      <c r="K96" s="488">
        <v>6483.1798200000003</v>
      </c>
      <c r="L96" s="488">
        <v>694.11977000000002</v>
      </c>
      <c r="M96" s="488">
        <v>250</v>
      </c>
      <c r="N96" s="488">
        <v>265370.36300000001</v>
      </c>
      <c r="O96" s="488">
        <v>266064.48277</v>
      </c>
      <c r="P96" s="488">
        <v>0</v>
      </c>
      <c r="Q96" s="488">
        <v>272797.66258999996</v>
      </c>
      <c r="S96" s="437"/>
    </row>
    <row r="97" spans="1:19" s="480" customFormat="1" x14ac:dyDescent="0.25">
      <c r="A97" s="467">
        <v>90</v>
      </c>
      <c r="B97" s="468" t="s">
        <v>560</v>
      </c>
      <c r="C97" s="488"/>
      <c r="D97" s="488">
        <v>0</v>
      </c>
      <c r="E97" s="488">
        <v>0</v>
      </c>
      <c r="F97" s="488">
        <v>0</v>
      </c>
      <c r="G97" s="488">
        <v>0</v>
      </c>
      <c r="H97" s="488">
        <v>0</v>
      </c>
      <c r="I97" s="488">
        <v>0</v>
      </c>
      <c r="J97" s="488"/>
      <c r="K97" s="488">
        <v>0</v>
      </c>
      <c r="L97" s="488">
        <v>0</v>
      </c>
      <c r="M97" s="488">
        <v>0</v>
      </c>
      <c r="N97" s="488">
        <v>0</v>
      </c>
      <c r="O97" s="488">
        <v>0</v>
      </c>
      <c r="P97" s="488">
        <v>0</v>
      </c>
      <c r="Q97" s="488">
        <v>0</v>
      </c>
      <c r="S97" s="437"/>
    </row>
    <row r="98" spans="1:19" x14ac:dyDescent="0.25">
      <c r="A98" s="450">
        <v>91</v>
      </c>
      <c r="B98" s="451" t="s">
        <v>561</v>
      </c>
      <c r="C98" s="452"/>
      <c r="D98" s="453">
        <v>0</v>
      </c>
      <c r="E98" s="453">
        <v>0</v>
      </c>
      <c r="F98" s="453">
        <v>0</v>
      </c>
      <c r="G98" s="453">
        <v>0</v>
      </c>
      <c r="H98" s="453">
        <v>77127.762000000002</v>
      </c>
      <c r="I98" s="453">
        <v>0</v>
      </c>
      <c r="J98" s="454">
        <v>77127.762000000002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9" x14ac:dyDescent="0.25">
      <c r="A99" s="450">
        <v>92</v>
      </c>
      <c r="B99" s="451" t="s">
        <v>562</v>
      </c>
      <c r="C99" s="452"/>
      <c r="D99" s="453">
        <v>0</v>
      </c>
      <c r="E99" s="453">
        <v>0</v>
      </c>
      <c r="F99" s="453">
        <v>0</v>
      </c>
      <c r="G99" s="453">
        <v>0</v>
      </c>
      <c r="H99" s="453">
        <v>0</v>
      </c>
      <c r="I99" s="453">
        <v>0</v>
      </c>
      <c r="J99" s="454">
        <v>0</v>
      </c>
      <c r="K99" s="455">
        <v>0</v>
      </c>
      <c r="L99" s="455">
        <v>0</v>
      </c>
      <c r="M99" s="455">
        <v>0</v>
      </c>
      <c r="N99" s="455">
        <v>0</v>
      </c>
      <c r="O99" s="455">
        <v>0</v>
      </c>
      <c r="P99" s="455">
        <v>0</v>
      </c>
      <c r="Q99" s="456">
        <v>0</v>
      </c>
    </row>
    <row r="100" spans="1:19" x14ac:dyDescent="0.25">
      <c r="A100" s="450">
        <v>93</v>
      </c>
      <c r="B100" s="492" t="s">
        <v>563</v>
      </c>
      <c r="C100" s="452"/>
      <c r="D100" s="453">
        <v>0</v>
      </c>
      <c r="E100" s="453">
        <v>0</v>
      </c>
      <c r="F100" s="453">
        <v>0</v>
      </c>
      <c r="G100" s="453">
        <v>0</v>
      </c>
      <c r="H100" s="453">
        <v>58201.942000000003</v>
      </c>
      <c r="I100" s="453">
        <v>0</v>
      </c>
      <c r="J100" s="454">
        <v>58201.942000000003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0</v>
      </c>
      <c r="Q100" s="456">
        <v>0</v>
      </c>
    </row>
    <row r="101" spans="1:19" x14ac:dyDescent="0.25">
      <c r="A101" s="450">
        <v>94</v>
      </c>
      <c r="B101" s="451" t="s">
        <v>564</v>
      </c>
      <c r="C101" s="452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4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9" x14ac:dyDescent="0.25">
      <c r="A102" s="450">
        <v>95</v>
      </c>
      <c r="B102" s="451" t="s">
        <v>565</v>
      </c>
      <c r="C102" s="452"/>
      <c r="D102" s="453">
        <v>0</v>
      </c>
      <c r="E102" s="453">
        <v>0</v>
      </c>
      <c r="F102" s="453">
        <v>0</v>
      </c>
      <c r="G102" s="453">
        <v>0</v>
      </c>
      <c r="H102" s="453">
        <v>0</v>
      </c>
      <c r="I102" s="453">
        <v>0</v>
      </c>
      <c r="J102" s="454">
        <v>0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0</v>
      </c>
      <c r="Q102" s="456">
        <v>0</v>
      </c>
    </row>
    <row r="103" spans="1:19" x14ac:dyDescent="0.25">
      <c r="A103" s="450">
        <v>96</v>
      </c>
      <c r="B103" s="451" t="s">
        <v>566</v>
      </c>
      <c r="C103" s="452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4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9" x14ac:dyDescent="0.25">
      <c r="A104" s="450">
        <v>97</v>
      </c>
      <c r="B104" s="451" t="s">
        <v>567</v>
      </c>
      <c r="C104" s="452"/>
      <c r="D104" s="453">
        <v>0</v>
      </c>
      <c r="E104" s="453">
        <v>0</v>
      </c>
      <c r="F104" s="453">
        <v>0</v>
      </c>
      <c r="G104" s="453">
        <v>0</v>
      </c>
      <c r="H104" s="453">
        <v>0</v>
      </c>
      <c r="I104" s="453">
        <v>0</v>
      </c>
      <c r="J104" s="454">
        <v>0</v>
      </c>
      <c r="K104" s="455">
        <v>0</v>
      </c>
      <c r="L104" s="455">
        <v>0</v>
      </c>
      <c r="M104" s="455">
        <v>0</v>
      </c>
      <c r="N104" s="455">
        <v>0</v>
      </c>
      <c r="O104" s="455">
        <v>0</v>
      </c>
      <c r="P104" s="455">
        <v>0</v>
      </c>
      <c r="Q104" s="456">
        <v>0</v>
      </c>
    </row>
    <row r="105" spans="1:19" x14ac:dyDescent="0.25">
      <c r="A105" s="450">
        <v>98</v>
      </c>
      <c r="B105" s="451" t="s">
        <v>568</v>
      </c>
      <c r="C105" s="452"/>
      <c r="D105" s="453">
        <v>0</v>
      </c>
      <c r="E105" s="453">
        <v>0</v>
      </c>
      <c r="F105" s="453">
        <v>0</v>
      </c>
      <c r="G105" s="453">
        <v>0</v>
      </c>
      <c r="H105" s="453">
        <v>0</v>
      </c>
      <c r="I105" s="453">
        <v>0</v>
      </c>
      <c r="J105" s="454">
        <v>0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0</v>
      </c>
      <c r="Q105" s="456">
        <v>0</v>
      </c>
    </row>
    <row r="106" spans="1:19" x14ac:dyDescent="0.25">
      <c r="A106" s="450">
        <v>99</v>
      </c>
      <c r="B106" s="451" t="s">
        <v>569</v>
      </c>
      <c r="C106" s="452"/>
      <c r="D106" s="453">
        <v>0</v>
      </c>
      <c r="E106" s="453">
        <v>0</v>
      </c>
      <c r="F106" s="453">
        <v>0</v>
      </c>
      <c r="G106" s="453">
        <v>0</v>
      </c>
      <c r="H106" s="453">
        <v>0</v>
      </c>
      <c r="I106" s="453">
        <v>0</v>
      </c>
      <c r="J106" s="454">
        <v>0</v>
      </c>
      <c r="K106" s="455">
        <v>0</v>
      </c>
      <c r="L106" s="455">
        <v>0</v>
      </c>
      <c r="M106" s="455">
        <v>0</v>
      </c>
      <c r="N106" s="455">
        <v>0</v>
      </c>
      <c r="O106" s="455">
        <v>0</v>
      </c>
      <c r="P106" s="455">
        <v>0</v>
      </c>
      <c r="Q106" s="456">
        <v>0</v>
      </c>
    </row>
    <row r="107" spans="1:19" x14ac:dyDescent="0.25">
      <c r="A107" s="450">
        <v>100</v>
      </c>
      <c r="B107" s="451" t="s">
        <v>570</v>
      </c>
      <c r="C107" s="452"/>
      <c r="D107" s="453">
        <v>0</v>
      </c>
      <c r="E107" s="453">
        <v>0</v>
      </c>
      <c r="F107" s="453">
        <v>0</v>
      </c>
      <c r="G107" s="453">
        <v>0</v>
      </c>
      <c r="H107" s="453">
        <v>633.00199999999984</v>
      </c>
      <c r="I107" s="453">
        <v>0</v>
      </c>
      <c r="J107" s="454">
        <v>633.00199999999984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9" s="480" customFormat="1" x14ac:dyDescent="0.25">
      <c r="A108" s="467">
        <v>101</v>
      </c>
      <c r="B108" s="468" t="s">
        <v>571</v>
      </c>
      <c r="C108" s="488">
        <v>0</v>
      </c>
      <c r="D108" s="488">
        <v>0</v>
      </c>
      <c r="E108" s="488">
        <v>0</v>
      </c>
      <c r="F108" s="488">
        <v>0</v>
      </c>
      <c r="G108" s="488">
        <v>0</v>
      </c>
      <c r="H108" s="488">
        <v>135962.70600000001</v>
      </c>
      <c r="I108" s="488">
        <v>0</v>
      </c>
      <c r="J108" s="488">
        <v>135962.70600000001</v>
      </c>
      <c r="K108" s="488">
        <v>0</v>
      </c>
      <c r="L108" s="488">
        <v>0</v>
      </c>
      <c r="M108" s="488">
        <v>0</v>
      </c>
      <c r="N108" s="488">
        <v>0</v>
      </c>
      <c r="O108" s="488">
        <v>0</v>
      </c>
      <c r="P108" s="488">
        <v>0</v>
      </c>
      <c r="Q108" s="488">
        <v>0</v>
      </c>
      <c r="S108" s="437"/>
    </row>
    <row r="109" spans="1:19" s="480" customFormat="1" x14ac:dyDescent="0.25">
      <c r="A109" s="467">
        <v>102</v>
      </c>
      <c r="B109" s="468" t="s">
        <v>572</v>
      </c>
      <c r="C109" s="488">
        <v>0</v>
      </c>
      <c r="D109" s="488">
        <v>83976.49500000001</v>
      </c>
      <c r="E109" s="488">
        <v>23170.765000000003</v>
      </c>
      <c r="F109" s="488">
        <v>16710.628000000001</v>
      </c>
      <c r="G109" s="488">
        <v>4809.8780000000006</v>
      </c>
      <c r="H109" s="488">
        <v>820353.5830000001</v>
      </c>
      <c r="I109" s="488">
        <v>66165.217000000004</v>
      </c>
      <c r="J109" s="488">
        <v>1015186.566</v>
      </c>
      <c r="K109" s="488">
        <v>6483.1798200000003</v>
      </c>
      <c r="L109" s="488">
        <v>694.11977000000002</v>
      </c>
      <c r="M109" s="488">
        <v>250</v>
      </c>
      <c r="N109" s="488">
        <v>265370.36300000001</v>
      </c>
      <c r="O109" s="488">
        <v>266064.48277</v>
      </c>
      <c r="P109" s="488">
        <v>0</v>
      </c>
      <c r="Q109" s="488">
        <v>272797.66258999996</v>
      </c>
      <c r="R109" s="479"/>
      <c r="S109" s="437"/>
    </row>
    <row r="110" spans="1:19" x14ac:dyDescent="0.25">
      <c r="A110" s="493"/>
      <c r="S110" s="436"/>
    </row>
    <row r="111" spans="1:19" x14ac:dyDescent="0.25">
      <c r="B111"/>
      <c r="S111" s="436"/>
    </row>
    <row r="112" spans="1:19" x14ac:dyDescent="0.25">
      <c r="B112"/>
      <c r="D112" s="494">
        <v>83976.49500000001</v>
      </c>
      <c r="E112" s="494">
        <v>23170.765000000003</v>
      </c>
      <c r="F112" s="494">
        <v>16710.628000000001</v>
      </c>
      <c r="G112" s="494">
        <v>4809.8780000000006</v>
      </c>
      <c r="H112" s="494">
        <v>820353.58299999998</v>
      </c>
      <c r="I112" s="494">
        <v>66165.217000000004</v>
      </c>
      <c r="J112" s="495">
        <v>1015186.5659999999</v>
      </c>
      <c r="K112" s="435">
        <v>6483.1798200000003</v>
      </c>
      <c r="L112" s="496">
        <v>694.11977000000002</v>
      </c>
      <c r="M112" s="496">
        <v>250</v>
      </c>
      <c r="N112" s="496">
        <v>265370.36300000001</v>
      </c>
      <c r="O112" s="496"/>
      <c r="P112" s="435">
        <v>0</v>
      </c>
      <c r="Q112" s="479">
        <v>272797.66258999996</v>
      </c>
      <c r="S112" s="436"/>
    </row>
    <row r="113" spans="2:19" x14ac:dyDescent="0.25">
      <c r="B113" t="s">
        <v>573</v>
      </c>
      <c r="D113" s="494">
        <v>0</v>
      </c>
      <c r="E113" s="494">
        <v>0</v>
      </c>
      <c r="F113" s="494">
        <v>0</v>
      </c>
      <c r="G113" s="494">
        <v>0</v>
      </c>
      <c r="H113" s="494">
        <v>0</v>
      </c>
      <c r="I113" s="494">
        <v>0</v>
      </c>
      <c r="J113" s="494">
        <v>0</v>
      </c>
      <c r="K113" s="494">
        <v>0</v>
      </c>
      <c r="L113" s="494">
        <v>0</v>
      </c>
      <c r="M113" s="494">
        <v>0</v>
      </c>
      <c r="N113" s="494">
        <v>0</v>
      </c>
      <c r="O113" s="494"/>
      <c r="P113" s="494">
        <v>0</v>
      </c>
      <c r="Q113" s="494">
        <v>0</v>
      </c>
      <c r="S113" s="436"/>
    </row>
    <row r="114" spans="2:19" x14ac:dyDescent="0.25">
      <c r="S114" s="436"/>
    </row>
    <row r="115" spans="2:19" x14ac:dyDescent="0.25">
      <c r="S115" s="436"/>
    </row>
    <row r="116" spans="2:19" x14ac:dyDescent="0.25">
      <c r="S116" s="436"/>
    </row>
    <row r="117" spans="2:19" x14ac:dyDescent="0.25">
      <c r="S117" s="436"/>
    </row>
    <row r="118" spans="2:19" x14ac:dyDescent="0.25">
      <c r="S118" s="436"/>
    </row>
    <row r="119" spans="2:19" x14ac:dyDescent="0.25">
      <c r="S119" s="436"/>
    </row>
    <row r="120" spans="2:19" x14ac:dyDescent="0.25">
      <c r="S120" s="436"/>
    </row>
    <row r="121" spans="2:19" x14ac:dyDescent="0.25">
      <c r="S121" s="436"/>
    </row>
    <row r="122" spans="2:19" x14ac:dyDescent="0.25">
      <c r="S122" s="436"/>
    </row>
    <row r="123" spans="2:19" x14ac:dyDescent="0.25">
      <c r="S123" s="436"/>
    </row>
    <row r="124" spans="2:19" x14ac:dyDescent="0.25">
      <c r="S124" s="436"/>
    </row>
    <row r="125" spans="2:19" x14ac:dyDescent="0.25">
      <c r="S125" s="436"/>
    </row>
    <row r="126" spans="2:19" x14ac:dyDescent="0.25">
      <c r="S126" s="436"/>
    </row>
    <row r="127" spans="2:19" x14ac:dyDescent="0.25">
      <c r="S127" s="436"/>
    </row>
    <row r="128" spans="2:19" x14ac:dyDescent="0.25">
      <c r="S128" s="436"/>
    </row>
    <row r="129" spans="19:19" x14ac:dyDescent="0.25">
      <c r="S129" s="436"/>
    </row>
    <row r="130" spans="19:19" x14ac:dyDescent="0.25">
      <c r="S130" s="436"/>
    </row>
    <row r="131" spans="19:19" x14ac:dyDescent="0.25">
      <c r="S131" s="436"/>
    </row>
    <row r="132" spans="19:19" x14ac:dyDescent="0.25">
      <c r="S132" s="436"/>
    </row>
    <row r="133" spans="19:19" x14ac:dyDescent="0.25">
      <c r="S133" s="436"/>
    </row>
    <row r="134" spans="19:19" x14ac:dyDescent="0.25">
      <c r="S134" s="436"/>
    </row>
    <row r="135" spans="19:19" x14ac:dyDescent="0.25">
      <c r="S135" s="436"/>
    </row>
    <row r="136" spans="19:19" x14ac:dyDescent="0.25">
      <c r="S136" s="436"/>
    </row>
    <row r="137" spans="19:19" x14ac:dyDescent="0.25">
      <c r="S137" s="436"/>
    </row>
    <row r="138" spans="19:19" x14ac:dyDescent="0.25">
      <c r="S138" s="436"/>
    </row>
    <row r="139" spans="19:19" x14ac:dyDescent="0.25">
      <c r="S139" s="436"/>
    </row>
    <row r="140" spans="19:19" x14ac:dyDescent="0.25">
      <c r="S140" s="436"/>
    </row>
    <row r="141" spans="19:19" x14ac:dyDescent="0.25">
      <c r="S141" s="436"/>
    </row>
    <row r="142" spans="19:19" x14ac:dyDescent="0.25">
      <c r="S142" s="436"/>
    </row>
    <row r="143" spans="19:19" x14ac:dyDescent="0.25">
      <c r="S143" s="436"/>
    </row>
    <row r="144" spans="19:19" x14ac:dyDescent="0.25">
      <c r="S144" s="436"/>
    </row>
    <row r="145" spans="19:19" x14ac:dyDescent="0.25">
      <c r="S145" s="436"/>
    </row>
    <row r="146" spans="19:19" x14ac:dyDescent="0.25">
      <c r="S146" s="436"/>
    </row>
    <row r="147" spans="19:19" x14ac:dyDescent="0.25">
      <c r="S147" s="436"/>
    </row>
    <row r="148" spans="19:19" x14ac:dyDescent="0.25">
      <c r="S148" s="436"/>
    </row>
    <row r="149" spans="19:19" x14ac:dyDescent="0.25">
      <c r="S149" s="436"/>
    </row>
    <row r="150" spans="19:19" x14ac:dyDescent="0.25">
      <c r="S150" s="436"/>
    </row>
    <row r="151" spans="19:19" x14ac:dyDescent="0.25">
      <c r="S151" s="436"/>
    </row>
    <row r="152" spans="19:19" x14ac:dyDescent="0.25">
      <c r="S152" s="436"/>
    </row>
    <row r="153" spans="19:19" x14ac:dyDescent="0.25">
      <c r="S153" s="436"/>
    </row>
    <row r="154" spans="19:19" x14ac:dyDescent="0.25">
      <c r="S154" s="436"/>
    </row>
    <row r="155" spans="19:19" x14ac:dyDescent="0.25">
      <c r="S155" s="436"/>
    </row>
    <row r="156" spans="19:19" x14ac:dyDescent="0.25">
      <c r="S156" s="436"/>
    </row>
    <row r="157" spans="19:19" x14ac:dyDescent="0.25">
      <c r="S157" s="436"/>
    </row>
    <row r="158" spans="19:19" x14ac:dyDescent="0.25">
      <c r="S158" s="436"/>
    </row>
    <row r="159" spans="19:19" x14ac:dyDescent="0.25">
      <c r="S159" s="436"/>
    </row>
    <row r="160" spans="19:19" x14ac:dyDescent="0.25">
      <c r="S160" s="436"/>
    </row>
    <row r="161" spans="19:19" x14ac:dyDescent="0.25">
      <c r="S161" s="436"/>
    </row>
    <row r="162" spans="19:19" x14ac:dyDescent="0.25">
      <c r="S162" s="436"/>
    </row>
    <row r="163" spans="19:19" x14ac:dyDescent="0.25">
      <c r="S163" s="436"/>
    </row>
    <row r="164" spans="19:19" x14ac:dyDescent="0.25">
      <c r="S164" s="436"/>
    </row>
    <row r="165" spans="19:19" x14ac:dyDescent="0.25">
      <c r="S165" s="436"/>
    </row>
    <row r="166" spans="19:19" x14ac:dyDescent="0.25">
      <c r="S166" s="436"/>
    </row>
    <row r="167" spans="19:19" x14ac:dyDescent="0.25">
      <c r="S167" s="436"/>
    </row>
    <row r="168" spans="19:19" x14ac:dyDescent="0.25">
      <c r="S168" s="436"/>
    </row>
    <row r="169" spans="19:19" x14ac:dyDescent="0.25">
      <c r="S169" s="436"/>
    </row>
    <row r="170" spans="19:19" x14ac:dyDescent="0.25">
      <c r="S170" s="436"/>
    </row>
    <row r="171" spans="19:19" x14ac:dyDescent="0.25">
      <c r="S171" s="436"/>
    </row>
    <row r="172" spans="19:19" x14ac:dyDescent="0.25">
      <c r="S172" s="436"/>
    </row>
    <row r="173" spans="19:19" x14ac:dyDescent="0.25">
      <c r="S173" s="436"/>
    </row>
    <row r="174" spans="19:19" x14ac:dyDescent="0.25">
      <c r="S174" s="436"/>
    </row>
    <row r="175" spans="19:19" x14ac:dyDescent="0.25">
      <c r="S175" s="436"/>
    </row>
    <row r="176" spans="19:19" x14ac:dyDescent="0.25">
      <c r="S176" s="436"/>
    </row>
    <row r="177" spans="19:19" x14ac:dyDescent="0.25">
      <c r="S177" s="436"/>
    </row>
    <row r="178" spans="19:19" x14ac:dyDescent="0.25">
      <c r="S178" s="436"/>
    </row>
    <row r="179" spans="19:19" x14ac:dyDescent="0.25">
      <c r="S179" s="436"/>
    </row>
    <row r="180" spans="19:19" x14ac:dyDescent="0.25">
      <c r="S180" s="436"/>
    </row>
    <row r="181" spans="19:19" x14ac:dyDescent="0.25">
      <c r="S181" s="436"/>
    </row>
    <row r="182" spans="19:19" x14ac:dyDescent="0.25">
      <c r="S182" s="436"/>
    </row>
    <row r="183" spans="19:19" x14ac:dyDescent="0.25">
      <c r="S183" s="436"/>
    </row>
    <row r="184" spans="19:19" x14ac:dyDescent="0.25">
      <c r="S184" s="436"/>
    </row>
    <row r="185" spans="19:19" x14ac:dyDescent="0.25">
      <c r="S185" s="436"/>
    </row>
    <row r="186" spans="19:19" x14ac:dyDescent="0.25">
      <c r="S186" s="436"/>
    </row>
    <row r="187" spans="19:19" x14ac:dyDescent="0.25">
      <c r="S187" s="436"/>
    </row>
    <row r="188" spans="19:19" x14ac:dyDescent="0.25">
      <c r="S188" s="436"/>
    </row>
    <row r="189" spans="19:19" x14ac:dyDescent="0.25">
      <c r="S189" s="436"/>
    </row>
    <row r="190" spans="19:19" x14ac:dyDescent="0.25">
      <c r="S190" s="436"/>
    </row>
    <row r="191" spans="19:19" x14ac:dyDescent="0.25">
      <c r="S191" s="436"/>
    </row>
    <row r="192" spans="19:19" x14ac:dyDescent="0.25">
      <c r="S192" s="436"/>
    </row>
    <row r="193" spans="19:19" x14ac:dyDescent="0.25">
      <c r="S193" s="436"/>
    </row>
    <row r="194" spans="19:19" x14ac:dyDescent="0.25">
      <c r="S194" s="436"/>
    </row>
    <row r="195" spans="19:19" x14ac:dyDescent="0.25">
      <c r="S195" s="436"/>
    </row>
    <row r="196" spans="19:19" x14ac:dyDescent="0.25">
      <c r="S196" s="436"/>
    </row>
    <row r="197" spans="19:19" x14ac:dyDescent="0.25">
      <c r="S197" s="436"/>
    </row>
    <row r="198" spans="19:19" x14ac:dyDescent="0.25">
      <c r="S198" s="436"/>
    </row>
    <row r="199" spans="19:19" x14ac:dyDescent="0.25">
      <c r="S199" s="436"/>
    </row>
    <row r="200" spans="19:19" x14ac:dyDescent="0.25">
      <c r="S200" s="436"/>
    </row>
    <row r="201" spans="19:19" x14ac:dyDescent="0.25">
      <c r="S201" s="436"/>
    </row>
    <row r="202" spans="19:19" x14ac:dyDescent="0.25">
      <c r="S202" s="436"/>
    </row>
    <row r="203" spans="19:19" x14ac:dyDescent="0.25">
      <c r="S203" s="436"/>
    </row>
    <row r="204" spans="19:19" x14ac:dyDescent="0.25">
      <c r="S204" s="436"/>
    </row>
  </sheetData>
  <mergeCells count="4">
    <mergeCell ref="A1:Q1"/>
    <mergeCell ref="A2:Q2"/>
    <mergeCell ref="D4:J4"/>
    <mergeCell ref="K4:Q4"/>
  </mergeCells>
  <phoneticPr fontId="30" type="noConversion"/>
  <printOptions horizontalCentered="1"/>
  <pageMargins left="0.46" right="0.4" top="0.48" bottom="0.44" header="0.31496062992125984" footer="0.31496062992125984"/>
  <pageSetup paperSize="9" scale="62" orientation="landscape" horizont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155"/>
  <sheetViews>
    <sheetView view="pageBreakPreview" topLeftCell="A113" zoomScale="60" workbookViewId="0">
      <selection activeCell="J144" sqref="J144"/>
    </sheetView>
  </sheetViews>
  <sheetFormatPr defaultColWidth="9.33203125" defaultRowHeight="15" x14ac:dyDescent="0.25"/>
  <cols>
    <col min="1" max="1" width="5.83203125" style="540" bestFit="1" customWidth="1"/>
    <col min="2" max="2" width="60.1640625" style="497" customWidth="1"/>
    <col min="3" max="3" width="0" style="532" hidden="1" customWidth="1"/>
    <col min="4" max="4" width="11.5" style="532" customWidth="1"/>
    <col min="5" max="5" width="17.5" style="532" customWidth="1"/>
    <col min="6" max="6" width="14.33203125" style="532" customWidth="1"/>
    <col min="7" max="7" width="17.5" style="532" customWidth="1"/>
    <col min="8" max="8" width="11.33203125" style="532" bestFit="1" customWidth="1"/>
    <col min="9" max="9" width="9.83203125" style="532" bestFit="1" customWidth="1"/>
    <col min="10" max="10" width="13.1640625" style="532" customWidth="1"/>
    <col min="11" max="11" width="18.6640625" style="532" customWidth="1"/>
    <col min="12" max="12" width="9.5" style="532" hidden="1" customWidth="1"/>
    <col min="13" max="13" width="18.83203125" style="532" customWidth="1"/>
    <col min="14" max="14" width="0" style="532" hidden="1" customWidth="1"/>
    <col min="15" max="15" width="16.83203125" style="532" customWidth="1"/>
    <col min="16" max="16" width="9.83203125" style="532" bestFit="1" customWidth="1"/>
    <col min="17" max="17" width="13.6640625" style="541" customWidth="1"/>
    <col min="18" max="16384" width="9.33203125" style="497"/>
  </cols>
  <sheetData>
    <row r="1" spans="1:17" x14ac:dyDescent="0.25">
      <c r="A1" s="1238" t="s">
        <v>690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</row>
    <row r="2" spans="1:17" x14ac:dyDescent="0.25">
      <c r="A2" s="1239" t="s">
        <v>691</v>
      </c>
      <c r="B2" s="1239"/>
      <c r="C2" s="1239"/>
      <c r="D2" s="1239"/>
      <c r="E2" s="1239"/>
      <c r="F2" s="1239"/>
      <c r="G2" s="1239"/>
      <c r="H2" s="1239"/>
      <c r="I2" s="1239"/>
      <c r="J2" s="1239"/>
      <c r="K2" s="539"/>
      <c r="L2" s="497"/>
      <c r="M2" s="497"/>
      <c r="N2" s="497"/>
      <c r="O2" s="497"/>
      <c r="P2" s="497"/>
      <c r="Q2" s="497"/>
    </row>
    <row r="4" spans="1:17" s="545" customFormat="1" x14ac:dyDescent="0.2">
      <c r="A4" s="542"/>
      <c r="B4" s="543" t="s">
        <v>12</v>
      </c>
      <c r="C4" s="544">
        <v>2011</v>
      </c>
      <c r="D4" s="1243" t="s">
        <v>476</v>
      </c>
      <c r="E4" s="1244"/>
      <c r="F4" s="1244"/>
      <c r="G4" s="1244"/>
      <c r="H4" s="1244"/>
      <c r="I4" s="1244"/>
      <c r="J4" s="1245"/>
      <c r="K4" s="1241" t="s">
        <v>477</v>
      </c>
      <c r="L4" s="1241"/>
      <c r="M4" s="1241"/>
      <c r="N4" s="1241"/>
      <c r="O4" s="1241"/>
      <c r="P4" s="1241"/>
      <c r="Q4" s="1242"/>
    </row>
    <row r="5" spans="1:17" s="545" customFormat="1" ht="75" x14ac:dyDescent="0.2">
      <c r="A5" s="546"/>
      <c r="B5" s="547"/>
      <c r="C5" s="544" t="s">
        <v>692</v>
      </c>
      <c r="D5" s="544" t="s">
        <v>454</v>
      </c>
      <c r="E5" s="447" t="s">
        <v>479</v>
      </c>
      <c r="F5" s="447" t="s">
        <v>480</v>
      </c>
      <c r="G5" s="447" t="s">
        <v>481</v>
      </c>
      <c r="H5" s="544" t="s">
        <v>452</v>
      </c>
      <c r="I5" s="544" t="s">
        <v>453</v>
      </c>
      <c r="J5" s="544" t="s">
        <v>928</v>
      </c>
      <c r="K5" s="447" t="s">
        <v>479</v>
      </c>
      <c r="L5" s="447" t="s">
        <v>480</v>
      </c>
      <c r="M5" s="447" t="s">
        <v>481</v>
      </c>
      <c r="N5" s="544" t="s">
        <v>452</v>
      </c>
      <c r="O5" s="447" t="s">
        <v>688</v>
      </c>
      <c r="P5" s="544" t="s">
        <v>453</v>
      </c>
      <c r="Q5" s="449" t="s">
        <v>928</v>
      </c>
    </row>
    <row r="6" spans="1:17" x14ac:dyDescent="0.25">
      <c r="A6" s="548">
        <v>1</v>
      </c>
      <c r="B6" s="549" t="s">
        <v>693</v>
      </c>
      <c r="C6" s="466"/>
      <c r="D6" s="453">
        <v>37307.510999999999</v>
      </c>
      <c r="E6" s="453">
        <v>9658.8590000000004</v>
      </c>
      <c r="F6" s="453">
        <v>6776.4070000000002</v>
      </c>
      <c r="G6" s="453">
        <v>580.88199999999995</v>
      </c>
      <c r="H6" s="453">
        <v>10415.591</v>
      </c>
      <c r="I6" s="453">
        <v>33870.446999999993</v>
      </c>
      <c r="J6" s="453">
        <v>98609.696999999986</v>
      </c>
      <c r="K6" s="455">
        <v>30313.200000000001</v>
      </c>
      <c r="L6" s="455">
        <v>0</v>
      </c>
      <c r="M6" s="455">
        <v>2307.6</v>
      </c>
      <c r="N6" s="455">
        <v>14015.82</v>
      </c>
      <c r="O6" s="455">
        <v>14015.82</v>
      </c>
      <c r="P6" s="455">
        <v>32068.795000000002</v>
      </c>
      <c r="Q6" s="456">
        <v>78705.415000000008</v>
      </c>
    </row>
    <row r="7" spans="1:17" x14ac:dyDescent="0.25">
      <c r="A7" s="550">
        <v>2</v>
      </c>
      <c r="B7" s="551" t="s">
        <v>694</v>
      </c>
      <c r="C7" s="466"/>
      <c r="D7" s="453">
        <v>10871.213</v>
      </c>
      <c r="E7" s="453">
        <v>1885.702</v>
      </c>
      <c r="F7" s="453">
        <v>2102.7359999999999</v>
      </c>
      <c r="G7" s="453">
        <v>310.26400000000001</v>
      </c>
      <c r="H7" s="453">
        <v>4687.991</v>
      </c>
      <c r="I7" s="453">
        <v>9168.5529999999999</v>
      </c>
      <c r="J7" s="453">
        <v>29026.458999999995</v>
      </c>
      <c r="K7" s="455">
        <v>4347</v>
      </c>
      <c r="L7" s="455">
        <v>0</v>
      </c>
      <c r="M7" s="455">
        <v>480</v>
      </c>
      <c r="N7" s="455">
        <v>6303.9009999999998</v>
      </c>
      <c r="O7" s="455">
        <v>6303.9009999999998</v>
      </c>
      <c r="P7" s="455">
        <v>5704.558</v>
      </c>
      <c r="Q7" s="456">
        <v>16835.459000000003</v>
      </c>
    </row>
    <row r="8" spans="1:17" s="533" customFormat="1" x14ac:dyDescent="0.25">
      <c r="A8" s="550">
        <v>3</v>
      </c>
      <c r="B8" s="551" t="s">
        <v>695</v>
      </c>
      <c r="C8" s="466"/>
      <c r="D8" s="453">
        <v>321.15600000000001</v>
      </c>
      <c r="E8" s="453">
        <v>92</v>
      </c>
      <c r="F8" s="453">
        <v>818.31099999999992</v>
      </c>
      <c r="G8" s="453">
        <v>523.02099999999996</v>
      </c>
      <c r="H8" s="453">
        <v>3153.4</v>
      </c>
      <c r="I8" s="453">
        <v>1370.0910000000001</v>
      </c>
      <c r="J8" s="453">
        <v>6277.9790000000003</v>
      </c>
      <c r="K8" s="455">
        <v>276</v>
      </c>
      <c r="L8" s="455">
        <v>0</v>
      </c>
      <c r="M8" s="455">
        <v>926.4</v>
      </c>
      <c r="N8" s="455">
        <v>2087.1</v>
      </c>
      <c r="O8" s="455">
        <v>2087.1</v>
      </c>
      <c r="P8" s="455">
        <v>0</v>
      </c>
      <c r="Q8" s="456">
        <v>3289.5000000000005</v>
      </c>
    </row>
    <row r="9" spans="1:17" s="533" customFormat="1" x14ac:dyDescent="0.25">
      <c r="A9" s="467">
        <v>4</v>
      </c>
      <c r="B9" s="468" t="s">
        <v>696</v>
      </c>
      <c r="C9" s="552">
        <v>0</v>
      </c>
      <c r="D9" s="552">
        <v>48499.880000000005</v>
      </c>
      <c r="E9" s="552">
        <v>11636.561</v>
      </c>
      <c r="F9" s="552">
        <v>9697.4539999999997</v>
      </c>
      <c r="G9" s="552">
        <v>1414.1669999999999</v>
      </c>
      <c r="H9" s="552">
        <v>18256.982</v>
      </c>
      <c r="I9" s="552">
        <v>44409.090999999993</v>
      </c>
      <c r="J9" s="552">
        <v>133914.13500000001</v>
      </c>
      <c r="K9" s="552">
        <v>34936.199999999997</v>
      </c>
      <c r="L9" s="552">
        <v>0</v>
      </c>
      <c r="M9" s="552">
        <v>3714</v>
      </c>
      <c r="N9" s="552">
        <v>22406.820999999996</v>
      </c>
      <c r="O9" s="552">
        <v>22406.820999999996</v>
      </c>
      <c r="P9" s="552">
        <v>37773.353000000003</v>
      </c>
      <c r="Q9" s="552">
        <v>98830.373999999996</v>
      </c>
    </row>
    <row r="10" spans="1:17" s="533" customFormat="1" x14ac:dyDescent="0.25">
      <c r="A10" s="467">
        <v>5</v>
      </c>
      <c r="B10" s="468" t="s">
        <v>697</v>
      </c>
      <c r="C10" s="552"/>
      <c r="D10" s="552">
        <v>13945.891</v>
      </c>
      <c r="E10" s="552">
        <v>3062.3130000000001</v>
      </c>
      <c r="F10" s="552">
        <v>2452.9369999999999</v>
      </c>
      <c r="G10" s="552">
        <v>376.512</v>
      </c>
      <c r="H10" s="552">
        <v>4427.0889999999999</v>
      </c>
      <c r="I10" s="552">
        <v>11635.154999999999</v>
      </c>
      <c r="J10" s="552">
        <v>35899.896999999997</v>
      </c>
      <c r="K10" s="552">
        <v>10275.744000000001</v>
      </c>
      <c r="L10" s="552">
        <v>0</v>
      </c>
      <c r="M10" s="552">
        <v>1002.7800000000001</v>
      </c>
      <c r="N10" s="552">
        <v>6030.1790000000001</v>
      </c>
      <c r="O10" s="552">
        <v>6030.1790000000001</v>
      </c>
      <c r="P10" s="552">
        <v>9264.7510000000002</v>
      </c>
      <c r="Q10" s="552">
        <v>26573.454000000002</v>
      </c>
    </row>
    <row r="11" spans="1:17" s="553" customFormat="1" x14ac:dyDescent="0.2">
      <c r="A11" s="467">
        <v>6</v>
      </c>
      <c r="B11" s="468" t="s">
        <v>698</v>
      </c>
      <c r="C11" s="552">
        <v>0</v>
      </c>
      <c r="D11" s="552">
        <v>15676.251</v>
      </c>
      <c r="E11" s="552">
        <v>6338.8120000000008</v>
      </c>
      <c r="F11" s="552">
        <v>3552.2360000000003</v>
      </c>
      <c r="G11" s="552">
        <v>2335.3100000000004</v>
      </c>
      <c r="H11" s="552">
        <v>35830.889000000003</v>
      </c>
      <c r="I11" s="552">
        <v>7111.4290000000001</v>
      </c>
      <c r="J11" s="552">
        <v>70844.927000000011</v>
      </c>
      <c r="K11" s="552">
        <v>19973.105209599998</v>
      </c>
      <c r="L11" s="552">
        <v>10197.028188976377</v>
      </c>
      <c r="M11" s="552">
        <v>2497.6275000000001</v>
      </c>
      <c r="N11" s="552">
        <v>27951.150711220471</v>
      </c>
      <c r="O11" s="552">
        <v>38148.17890019685</v>
      </c>
      <c r="P11" s="552">
        <v>11774.928659000001</v>
      </c>
      <c r="Q11" s="552">
        <v>72393.840268796834</v>
      </c>
    </row>
    <row r="12" spans="1:17" x14ac:dyDescent="0.25">
      <c r="A12" s="554">
        <v>7</v>
      </c>
      <c r="B12" s="555" t="s">
        <v>699</v>
      </c>
      <c r="C12" s="466">
        <v>0</v>
      </c>
      <c r="D12" s="453">
        <v>275.70100000000002</v>
      </c>
      <c r="E12" s="453">
        <v>638.84199999999998</v>
      </c>
      <c r="F12" s="453">
        <v>470.01000000000005</v>
      </c>
      <c r="G12" s="453">
        <v>77.579000000000008</v>
      </c>
      <c r="H12" s="453">
        <v>2146.5930000000003</v>
      </c>
      <c r="I12" s="453">
        <v>1341.011</v>
      </c>
      <c r="J12" s="453">
        <v>4949.7360000000008</v>
      </c>
      <c r="K12" s="455">
        <v>745</v>
      </c>
      <c r="L12" s="455">
        <v>660</v>
      </c>
      <c r="M12" s="455">
        <v>200</v>
      </c>
      <c r="N12" s="455">
        <v>2282</v>
      </c>
      <c r="O12" s="455">
        <v>2942</v>
      </c>
      <c r="P12" s="455">
        <v>1969</v>
      </c>
      <c r="Q12" s="456">
        <v>5856</v>
      </c>
    </row>
    <row r="13" spans="1:17" x14ac:dyDescent="0.25">
      <c r="A13" s="556">
        <v>8</v>
      </c>
      <c r="B13" s="557" t="s">
        <v>700</v>
      </c>
      <c r="C13" s="466"/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5">
        <v>0</v>
      </c>
      <c r="L13" s="455">
        <v>0</v>
      </c>
      <c r="M13" s="455">
        <v>0</v>
      </c>
      <c r="N13" s="455">
        <v>0</v>
      </c>
      <c r="O13" s="455">
        <v>0</v>
      </c>
      <c r="P13" s="455">
        <v>0</v>
      </c>
      <c r="Q13" s="456">
        <v>0</v>
      </c>
    </row>
    <row r="14" spans="1:17" x14ac:dyDescent="0.25">
      <c r="A14" s="556">
        <v>9</v>
      </c>
      <c r="B14" s="557" t="s">
        <v>455</v>
      </c>
      <c r="C14" s="466"/>
      <c r="D14" s="453">
        <v>3.9</v>
      </c>
      <c r="E14" s="453">
        <v>0</v>
      </c>
      <c r="F14" s="453">
        <v>0</v>
      </c>
      <c r="G14" s="453">
        <v>0</v>
      </c>
      <c r="H14" s="453">
        <v>57.414999999999999</v>
      </c>
      <c r="I14" s="453">
        <v>0</v>
      </c>
      <c r="J14" s="453">
        <v>61.314999999999998</v>
      </c>
      <c r="K14" s="455">
        <v>5</v>
      </c>
      <c r="L14" s="455">
        <v>10</v>
      </c>
      <c r="M14" s="455">
        <v>0</v>
      </c>
      <c r="N14" s="455">
        <v>150</v>
      </c>
      <c r="O14" s="455">
        <v>160</v>
      </c>
      <c r="P14" s="455">
        <v>0</v>
      </c>
      <c r="Q14" s="456">
        <v>165</v>
      </c>
    </row>
    <row r="15" spans="1:17" x14ac:dyDescent="0.25">
      <c r="A15" s="556">
        <v>10</v>
      </c>
      <c r="B15" s="557" t="s">
        <v>456</v>
      </c>
      <c r="C15" s="466"/>
      <c r="D15" s="453">
        <v>0</v>
      </c>
      <c r="E15" s="453">
        <v>0</v>
      </c>
      <c r="F15" s="453">
        <v>0</v>
      </c>
      <c r="G15" s="453">
        <v>17.811</v>
      </c>
      <c r="H15" s="453">
        <v>3.3050000000000002</v>
      </c>
      <c r="I15" s="453">
        <v>0</v>
      </c>
      <c r="J15" s="453">
        <v>21.116</v>
      </c>
      <c r="K15" s="455">
        <v>0</v>
      </c>
      <c r="L15" s="455">
        <v>0</v>
      </c>
      <c r="M15" s="455">
        <v>0</v>
      </c>
      <c r="N15" s="455">
        <v>0</v>
      </c>
      <c r="O15" s="455">
        <v>0</v>
      </c>
      <c r="P15" s="455">
        <v>0</v>
      </c>
      <c r="Q15" s="456">
        <v>0</v>
      </c>
    </row>
    <row r="16" spans="1:17" s="460" customFormat="1" x14ac:dyDescent="0.25">
      <c r="A16" s="558">
        <v>11</v>
      </c>
      <c r="B16" s="559" t="s">
        <v>701</v>
      </c>
      <c r="C16" s="459"/>
      <c r="D16" s="453">
        <v>96.269000000000005</v>
      </c>
      <c r="E16" s="453">
        <v>22.527999999999999</v>
      </c>
      <c r="F16" s="453">
        <v>15.244</v>
      </c>
      <c r="G16" s="453">
        <v>24.071000000000002</v>
      </c>
      <c r="H16" s="453">
        <v>249.023</v>
      </c>
      <c r="I16" s="453">
        <v>585.18299999999999</v>
      </c>
      <c r="J16" s="453">
        <v>992.31799999999998</v>
      </c>
      <c r="K16" s="455">
        <v>45</v>
      </c>
      <c r="L16" s="455">
        <v>100</v>
      </c>
      <c r="M16" s="455">
        <v>50</v>
      </c>
      <c r="N16" s="455">
        <v>50</v>
      </c>
      <c r="O16" s="455">
        <v>150</v>
      </c>
      <c r="P16" s="455">
        <v>849</v>
      </c>
      <c r="Q16" s="456">
        <v>1094</v>
      </c>
    </row>
    <row r="17" spans="1:17" x14ac:dyDescent="0.25">
      <c r="A17" s="556">
        <v>12</v>
      </c>
      <c r="B17" s="557" t="s">
        <v>702</v>
      </c>
      <c r="C17" s="466"/>
      <c r="D17" s="453">
        <v>0</v>
      </c>
      <c r="E17" s="453">
        <v>0</v>
      </c>
      <c r="F17" s="453">
        <v>381.88099999999997</v>
      </c>
      <c r="G17" s="453">
        <v>0</v>
      </c>
      <c r="H17" s="453">
        <v>3.343</v>
      </c>
      <c r="I17" s="453">
        <v>0</v>
      </c>
      <c r="J17" s="453">
        <v>385.22399999999999</v>
      </c>
      <c r="K17" s="455">
        <v>0</v>
      </c>
      <c r="L17" s="455">
        <v>0</v>
      </c>
      <c r="M17" s="455">
        <v>0</v>
      </c>
      <c r="N17" s="455">
        <v>12</v>
      </c>
      <c r="O17" s="455">
        <v>12</v>
      </c>
      <c r="P17" s="455">
        <v>100</v>
      </c>
      <c r="Q17" s="456">
        <v>112</v>
      </c>
    </row>
    <row r="18" spans="1:17" x14ac:dyDescent="0.25">
      <c r="A18" s="556">
        <v>13</v>
      </c>
      <c r="B18" s="557" t="s">
        <v>703</v>
      </c>
      <c r="C18" s="466"/>
      <c r="D18" s="453">
        <v>0</v>
      </c>
      <c r="E18" s="453">
        <v>0</v>
      </c>
      <c r="F18" s="453">
        <v>35.5</v>
      </c>
      <c r="G18" s="453">
        <v>0</v>
      </c>
      <c r="H18" s="453">
        <v>0</v>
      </c>
      <c r="I18" s="453">
        <v>0</v>
      </c>
      <c r="J18" s="453">
        <v>35.5</v>
      </c>
      <c r="K18" s="455">
        <v>60</v>
      </c>
      <c r="L18" s="455">
        <v>0</v>
      </c>
      <c r="M18" s="455">
        <v>0</v>
      </c>
      <c r="N18" s="455">
        <v>0</v>
      </c>
      <c r="O18" s="455">
        <v>0</v>
      </c>
      <c r="P18" s="455">
        <v>0</v>
      </c>
      <c r="Q18" s="456">
        <v>60</v>
      </c>
    </row>
    <row r="19" spans="1:17" x14ac:dyDescent="0.25">
      <c r="A19" s="556">
        <v>14</v>
      </c>
      <c r="B19" s="557" t="s">
        <v>704</v>
      </c>
      <c r="C19" s="466"/>
      <c r="D19" s="453">
        <v>0</v>
      </c>
      <c r="E19" s="453">
        <v>0</v>
      </c>
      <c r="F19" s="453">
        <v>0</v>
      </c>
      <c r="G19" s="453">
        <v>0</v>
      </c>
      <c r="H19" s="453">
        <v>0</v>
      </c>
      <c r="I19" s="453">
        <v>206.1</v>
      </c>
      <c r="J19" s="453">
        <v>206.1</v>
      </c>
      <c r="K19" s="455">
        <v>0</v>
      </c>
      <c r="L19" s="455">
        <v>0</v>
      </c>
      <c r="M19" s="455">
        <v>0</v>
      </c>
      <c r="N19" s="455">
        <v>0</v>
      </c>
      <c r="O19" s="455">
        <v>0</v>
      </c>
      <c r="P19" s="455">
        <v>170</v>
      </c>
      <c r="Q19" s="456">
        <v>170</v>
      </c>
    </row>
    <row r="20" spans="1:17" x14ac:dyDescent="0.25">
      <c r="A20" s="556">
        <v>15</v>
      </c>
      <c r="B20" s="557" t="s">
        <v>705</v>
      </c>
      <c r="C20" s="466"/>
      <c r="D20" s="453">
        <v>0</v>
      </c>
      <c r="E20" s="453">
        <v>0</v>
      </c>
      <c r="F20" s="453">
        <v>0</v>
      </c>
      <c r="G20" s="453">
        <v>0</v>
      </c>
      <c r="H20" s="453">
        <v>0</v>
      </c>
      <c r="I20" s="453">
        <v>0</v>
      </c>
      <c r="J20" s="453">
        <v>0</v>
      </c>
      <c r="K20" s="455">
        <v>0</v>
      </c>
      <c r="L20" s="455">
        <v>0</v>
      </c>
      <c r="M20" s="455">
        <v>0</v>
      </c>
      <c r="N20" s="455">
        <v>0</v>
      </c>
      <c r="O20" s="455">
        <v>0</v>
      </c>
      <c r="P20" s="455">
        <v>0</v>
      </c>
      <c r="Q20" s="456">
        <v>0</v>
      </c>
    </row>
    <row r="21" spans="1:17" x14ac:dyDescent="0.25">
      <c r="A21" s="556">
        <v>16</v>
      </c>
      <c r="B21" s="557" t="s">
        <v>706</v>
      </c>
      <c r="C21" s="466"/>
      <c r="D21" s="453">
        <v>0</v>
      </c>
      <c r="E21" s="453">
        <v>0</v>
      </c>
      <c r="F21" s="453">
        <v>0</v>
      </c>
      <c r="G21" s="453">
        <v>0</v>
      </c>
      <c r="H21" s="453">
        <v>782.96799999999996</v>
      </c>
      <c r="I21" s="453">
        <v>0</v>
      </c>
      <c r="J21" s="453">
        <v>782.96799999999996</v>
      </c>
      <c r="K21" s="455">
        <v>0</v>
      </c>
      <c r="L21" s="455">
        <v>0</v>
      </c>
      <c r="M21" s="455">
        <v>0</v>
      </c>
      <c r="N21" s="455">
        <v>900</v>
      </c>
      <c r="O21" s="455">
        <v>900</v>
      </c>
      <c r="P21" s="455">
        <v>0</v>
      </c>
      <c r="Q21" s="456">
        <v>900</v>
      </c>
    </row>
    <row r="22" spans="1:17" x14ac:dyDescent="0.25">
      <c r="A22" s="556">
        <v>17</v>
      </c>
      <c r="B22" s="557" t="s">
        <v>457</v>
      </c>
      <c r="C22" s="466"/>
      <c r="D22" s="453">
        <v>107.072</v>
      </c>
      <c r="E22" s="453">
        <v>88.415999999999997</v>
      </c>
      <c r="F22" s="453">
        <v>2.0710000000000002</v>
      </c>
      <c r="G22" s="453">
        <v>0</v>
      </c>
      <c r="H22" s="453">
        <v>201.38</v>
      </c>
      <c r="I22" s="453">
        <v>0</v>
      </c>
      <c r="J22" s="453">
        <v>398.93899999999996</v>
      </c>
      <c r="K22" s="455">
        <v>300</v>
      </c>
      <c r="L22" s="455">
        <v>400</v>
      </c>
      <c r="M22" s="455">
        <v>0</v>
      </c>
      <c r="N22" s="455">
        <v>100</v>
      </c>
      <c r="O22" s="455">
        <v>500</v>
      </c>
      <c r="P22" s="455">
        <v>0</v>
      </c>
      <c r="Q22" s="456">
        <v>800</v>
      </c>
    </row>
    <row r="23" spans="1:17" ht="25.5" x14ac:dyDescent="0.25">
      <c r="A23" s="556">
        <v>18</v>
      </c>
      <c r="B23" s="557" t="s">
        <v>707</v>
      </c>
      <c r="C23" s="466"/>
      <c r="D23" s="453">
        <v>15.717000000000001</v>
      </c>
      <c r="E23" s="453">
        <v>180.34899999999999</v>
      </c>
      <c r="F23" s="453">
        <v>0</v>
      </c>
      <c r="G23" s="453">
        <v>22</v>
      </c>
      <c r="H23" s="453">
        <v>40.271999999999998</v>
      </c>
      <c r="I23" s="453">
        <v>84.063000000000002</v>
      </c>
      <c r="J23" s="453">
        <v>342.40100000000001</v>
      </c>
      <c r="K23" s="455">
        <v>120</v>
      </c>
      <c r="L23" s="455">
        <v>0</v>
      </c>
      <c r="M23" s="455">
        <v>100</v>
      </c>
      <c r="N23" s="455">
        <v>60</v>
      </c>
      <c r="O23" s="455">
        <v>60</v>
      </c>
      <c r="P23" s="455">
        <v>200</v>
      </c>
      <c r="Q23" s="456">
        <v>480</v>
      </c>
    </row>
    <row r="24" spans="1:17" ht="25.5" x14ac:dyDescent="0.25">
      <c r="A24" s="556">
        <v>19</v>
      </c>
      <c r="B24" s="557" t="s">
        <v>708</v>
      </c>
      <c r="C24" s="466"/>
      <c r="D24" s="453">
        <v>0</v>
      </c>
      <c r="E24" s="453">
        <v>0</v>
      </c>
      <c r="F24" s="453">
        <v>0</v>
      </c>
      <c r="G24" s="453">
        <v>0</v>
      </c>
      <c r="H24" s="453">
        <v>67.545000000000002</v>
      </c>
      <c r="I24" s="453">
        <v>0</v>
      </c>
      <c r="J24" s="453">
        <v>67.545000000000002</v>
      </c>
      <c r="K24" s="455">
        <v>0</v>
      </c>
      <c r="L24" s="455">
        <v>0</v>
      </c>
      <c r="M24" s="455">
        <v>0</v>
      </c>
      <c r="N24" s="455">
        <v>150</v>
      </c>
      <c r="O24" s="455">
        <v>150</v>
      </c>
      <c r="P24" s="455">
        <v>0</v>
      </c>
      <c r="Q24" s="456">
        <v>150</v>
      </c>
    </row>
    <row r="25" spans="1:17" x14ac:dyDescent="0.25">
      <c r="A25" s="556">
        <v>20</v>
      </c>
      <c r="B25" s="557" t="s">
        <v>709</v>
      </c>
      <c r="C25" s="466"/>
      <c r="D25" s="453">
        <v>52.742999999999995</v>
      </c>
      <c r="E25" s="453">
        <v>347.54899999999998</v>
      </c>
      <c r="F25" s="453">
        <v>35.314</v>
      </c>
      <c r="G25" s="453">
        <v>13.696999999999999</v>
      </c>
      <c r="H25" s="453">
        <v>741.34199999999998</v>
      </c>
      <c r="I25" s="453">
        <v>465.66500000000002</v>
      </c>
      <c r="J25" s="453">
        <v>1656.31</v>
      </c>
      <c r="K25" s="455">
        <v>215</v>
      </c>
      <c r="L25" s="455">
        <v>150</v>
      </c>
      <c r="M25" s="455">
        <v>50</v>
      </c>
      <c r="N25" s="455">
        <v>860</v>
      </c>
      <c r="O25" s="455">
        <v>1010</v>
      </c>
      <c r="P25" s="455">
        <v>650</v>
      </c>
      <c r="Q25" s="456">
        <v>1925</v>
      </c>
    </row>
    <row r="26" spans="1:17" x14ac:dyDescent="0.25">
      <c r="A26" s="554">
        <v>21</v>
      </c>
      <c r="B26" s="555" t="s">
        <v>710</v>
      </c>
      <c r="C26" s="466">
        <v>0</v>
      </c>
      <c r="D26" s="453">
        <v>192.25800000000001</v>
      </c>
      <c r="E26" s="453">
        <v>62.027000000000001</v>
      </c>
      <c r="F26" s="453">
        <v>28.827999999999999</v>
      </c>
      <c r="G26" s="453">
        <v>64.864000000000004</v>
      </c>
      <c r="H26" s="453">
        <v>372.27600000000001</v>
      </c>
      <c r="I26" s="453">
        <v>1051.4829999999999</v>
      </c>
      <c r="J26" s="453">
        <v>1771.7359999999999</v>
      </c>
      <c r="K26" s="455">
        <v>157.35009359999998</v>
      </c>
      <c r="L26" s="455">
        <v>73.131</v>
      </c>
      <c r="M26" s="455">
        <v>164</v>
      </c>
      <c r="N26" s="455">
        <v>649</v>
      </c>
      <c r="O26" s="455">
        <v>722.13099999999997</v>
      </c>
      <c r="P26" s="455">
        <v>685.40300000000002</v>
      </c>
      <c r="Q26" s="456">
        <v>1728.8840936000001</v>
      </c>
    </row>
    <row r="27" spans="1:17" x14ac:dyDescent="0.25">
      <c r="A27" s="556">
        <v>22</v>
      </c>
      <c r="B27" s="557" t="s">
        <v>711</v>
      </c>
      <c r="C27" s="466"/>
      <c r="D27" s="453">
        <v>73.188000000000002</v>
      </c>
      <c r="E27" s="453">
        <v>11.914999999999999</v>
      </c>
      <c r="F27" s="453">
        <v>28.827999999999999</v>
      </c>
      <c r="G27" s="453">
        <v>23.106000000000002</v>
      </c>
      <c r="H27" s="453">
        <v>-2.214</v>
      </c>
      <c r="I27" s="453">
        <v>1041.643</v>
      </c>
      <c r="J27" s="453">
        <v>1176.4660000000001</v>
      </c>
      <c r="K27" s="455">
        <v>30.225971999999999</v>
      </c>
      <c r="L27" s="455">
        <v>73.131</v>
      </c>
      <c r="M27" s="455">
        <v>50</v>
      </c>
      <c r="N27" s="455">
        <v>0</v>
      </c>
      <c r="O27" s="455">
        <v>73.131</v>
      </c>
      <c r="P27" s="455">
        <v>618.34699999999998</v>
      </c>
      <c r="Q27" s="456">
        <v>771.70397200000002</v>
      </c>
    </row>
    <row r="28" spans="1:17" x14ac:dyDescent="0.25">
      <c r="A28" s="556">
        <v>23</v>
      </c>
      <c r="B28" s="557" t="s">
        <v>712</v>
      </c>
      <c r="C28" s="466"/>
      <c r="D28" s="453">
        <v>85.066000000000003</v>
      </c>
      <c r="E28" s="453">
        <v>50.112000000000002</v>
      </c>
      <c r="F28" s="453">
        <v>0</v>
      </c>
      <c r="G28" s="453">
        <v>41.758000000000003</v>
      </c>
      <c r="H28" s="453">
        <v>0</v>
      </c>
      <c r="I28" s="453">
        <v>9.84</v>
      </c>
      <c r="J28" s="453">
        <v>186.77600000000001</v>
      </c>
      <c r="K28" s="455">
        <v>127.12412159999998</v>
      </c>
      <c r="L28" s="455">
        <v>0</v>
      </c>
      <c r="M28" s="455">
        <v>114</v>
      </c>
      <c r="N28" s="455">
        <v>105</v>
      </c>
      <c r="O28" s="455">
        <v>105</v>
      </c>
      <c r="P28" s="455">
        <v>67.055999999999997</v>
      </c>
      <c r="Q28" s="456">
        <v>413.18012160000001</v>
      </c>
    </row>
    <row r="29" spans="1:17" x14ac:dyDescent="0.25">
      <c r="A29" s="556">
        <v>24</v>
      </c>
      <c r="B29" s="557" t="s">
        <v>713</v>
      </c>
      <c r="C29" s="466"/>
      <c r="D29" s="453">
        <v>34.003999999999998</v>
      </c>
      <c r="E29" s="453">
        <v>0</v>
      </c>
      <c r="F29" s="453">
        <v>0</v>
      </c>
      <c r="G29" s="453">
        <v>0</v>
      </c>
      <c r="H29" s="453">
        <v>374.49</v>
      </c>
      <c r="I29" s="453">
        <v>0</v>
      </c>
      <c r="J29" s="453">
        <v>408.49400000000003</v>
      </c>
      <c r="K29" s="455">
        <v>0</v>
      </c>
      <c r="L29" s="455">
        <v>0</v>
      </c>
      <c r="M29" s="455">
        <v>0</v>
      </c>
      <c r="N29" s="455">
        <v>544</v>
      </c>
      <c r="O29" s="455">
        <v>544</v>
      </c>
      <c r="P29" s="455">
        <v>0</v>
      </c>
      <c r="Q29" s="456">
        <v>544</v>
      </c>
    </row>
    <row r="30" spans="1:17" x14ac:dyDescent="0.25">
      <c r="A30" s="554">
        <v>25</v>
      </c>
      <c r="B30" s="555" t="s">
        <v>714</v>
      </c>
      <c r="C30" s="466">
        <v>0</v>
      </c>
      <c r="D30" s="453">
        <v>15169.269999999999</v>
      </c>
      <c r="E30" s="453">
        <v>5606.3610000000008</v>
      </c>
      <c r="F30" s="453">
        <v>3053.3980000000001</v>
      </c>
      <c r="G30" s="453">
        <v>2192.8670000000002</v>
      </c>
      <c r="H30" s="453">
        <v>23636.494000000002</v>
      </c>
      <c r="I30" s="453">
        <v>4385.1760000000004</v>
      </c>
      <c r="J30" s="453">
        <v>54043.565999999999</v>
      </c>
      <c r="K30" s="455">
        <v>18870.755116</v>
      </c>
      <c r="L30" s="455">
        <v>9463.8971889763779</v>
      </c>
      <c r="M30" s="455">
        <v>2133.6275000000001</v>
      </c>
      <c r="N30" s="455">
        <v>18217.598711220471</v>
      </c>
      <c r="O30" s="455">
        <v>27681.495900196849</v>
      </c>
      <c r="P30" s="455">
        <v>7640.5256589999999</v>
      </c>
      <c r="Q30" s="456">
        <v>56326.404175196847</v>
      </c>
    </row>
    <row r="31" spans="1:17" x14ac:dyDescent="0.25">
      <c r="A31" s="556">
        <v>26</v>
      </c>
      <c r="B31" s="557" t="s">
        <v>458</v>
      </c>
      <c r="C31" s="466"/>
      <c r="D31" s="453">
        <v>11101.998</v>
      </c>
      <c r="E31" s="453">
        <v>4900.027</v>
      </c>
      <c r="F31" s="453">
        <v>1848.883</v>
      </c>
      <c r="G31" s="453">
        <v>0</v>
      </c>
      <c r="H31" s="453">
        <v>0</v>
      </c>
      <c r="I31" s="453">
        <v>0</v>
      </c>
      <c r="J31" s="453">
        <v>17850.907999999999</v>
      </c>
      <c r="K31" s="455">
        <v>14126.425999999999</v>
      </c>
      <c r="L31" s="455">
        <v>5519.4089999999997</v>
      </c>
      <c r="M31" s="455">
        <v>0</v>
      </c>
      <c r="N31" s="455">
        <v>0</v>
      </c>
      <c r="O31" s="455">
        <v>5519.4089999999997</v>
      </c>
      <c r="P31" s="455">
        <v>0</v>
      </c>
      <c r="Q31" s="456">
        <v>19645.834999999999</v>
      </c>
    </row>
    <row r="32" spans="1:17" s="460" customFormat="1" x14ac:dyDescent="0.25">
      <c r="A32" s="558">
        <v>27</v>
      </c>
      <c r="B32" s="559" t="s">
        <v>715</v>
      </c>
      <c r="C32" s="459"/>
      <c r="D32" s="453">
        <v>0</v>
      </c>
      <c r="E32" s="453">
        <v>10.894</v>
      </c>
      <c r="F32" s="453">
        <v>0</v>
      </c>
      <c r="G32" s="453">
        <v>0</v>
      </c>
      <c r="H32" s="453">
        <v>2938.3720000000003</v>
      </c>
      <c r="I32" s="453">
        <v>185.5</v>
      </c>
      <c r="J32" s="453">
        <v>3134.7660000000001</v>
      </c>
      <c r="K32" s="455">
        <v>96</v>
      </c>
      <c r="L32" s="455">
        <v>0</v>
      </c>
      <c r="M32" s="455">
        <v>0</v>
      </c>
      <c r="N32" s="455">
        <v>2471.94</v>
      </c>
      <c r="O32" s="455">
        <v>2471.94</v>
      </c>
      <c r="P32" s="455">
        <v>291</v>
      </c>
      <c r="Q32" s="456">
        <v>2858.94</v>
      </c>
    </row>
    <row r="33" spans="1:17" x14ac:dyDescent="0.25">
      <c r="A33" s="556">
        <v>28</v>
      </c>
      <c r="B33" s="557" t="s">
        <v>716</v>
      </c>
      <c r="C33" s="466"/>
      <c r="D33" s="453">
        <v>0</v>
      </c>
      <c r="E33" s="453">
        <v>0</v>
      </c>
      <c r="F33" s="453">
        <v>0</v>
      </c>
      <c r="G33" s="453">
        <v>0</v>
      </c>
      <c r="H33" s="453">
        <v>31.187999999999999</v>
      </c>
      <c r="I33" s="453">
        <v>5.3</v>
      </c>
      <c r="J33" s="453">
        <v>36.488</v>
      </c>
      <c r="K33" s="455">
        <v>0</v>
      </c>
      <c r="L33" s="455">
        <v>0</v>
      </c>
      <c r="M33" s="455">
        <v>0</v>
      </c>
      <c r="N33" s="455">
        <v>400</v>
      </c>
      <c r="O33" s="455">
        <v>400</v>
      </c>
      <c r="P33" s="455">
        <v>0</v>
      </c>
      <c r="Q33" s="456">
        <v>400</v>
      </c>
    </row>
    <row r="34" spans="1:17" x14ac:dyDescent="0.25">
      <c r="A34" s="556">
        <v>29</v>
      </c>
      <c r="B34" s="557" t="s">
        <v>717</v>
      </c>
      <c r="C34" s="466"/>
      <c r="D34" s="453">
        <v>2863.96</v>
      </c>
      <c r="E34" s="453">
        <v>46.578000000000003</v>
      </c>
      <c r="F34" s="453">
        <v>633.91399999999999</v>
      </c>
      <c r="G34" s="453">
        <v>1622.242</v>
      </c>
      <c r="H34" s="453">
        <v>1379.5170000000001</v>
      </c>
      <c r="I34" s="453">
        <v>1090.1869999999999</v>
      </c>
      <c r="J34" s="453">
        <v>7636.3980000000001</v>
      </c>
      <c r="K34" s="455">
        <v>3000</v>
      </c>
      <c r="L34" s="455">
        <v>2500</v>
      </c>
      <c r="M34" s="455">
        <v>885.62199999999996</v>
      </c>
      <c r="N34" s="455">
        <v>1458.1494689999997</v>
      </c>
      <c r="O34" s="455">
        <v>3958.149469</v>
      </c>
      <c r="P34" s="455">
        <v>1152.327659</v>
      </c>
      <c r="Q34" s="456">
        <v>8996.0991279999998</v>
      </c>
    </row>
    <row r="35" spans="1:17" x14ac:dyDescent="0.25">
      <c r="A35" s="556">
        <v>30</v>
      </c>
      <c r="B35" s="557" t="s">
        <v>718</v>
      </c>
      <c r="C35" s="466"/>
      <c r="D35" s="453">
        <v>412.15300000000002</v>
      </c>
      <c r="E35" s="453">
        <v>237.71799999999999</v>
      </c>
      <c r="F35" s="453">
        <v>290.74599999999998</v>
      </c>
      <c r="G35" s="453">
        <v>159.69200000000001</v>
      </c>
      <c r="H35" s="453">
        <v>5540.2290000000003</v>
      </c>
      <c r="I35" s="453">
        <v>792.774</v>
      </c>
      <c r="J35" s="453">
        <v>7433.3120000000008</v>
      </c>
      <c r="K35" s="455">
        <v>603.04302239999993</v>
      </c>
      <c r="L35" s="455">
        <v>600</v>
      </c>
      <c r="M35" s="455">
        <v>405.10750000000002</v>
      </c>
      <c r="N35" s="455">
        <v>5735.8823759999996</v>
      </c>
      <c r="O35" s="455">
        <v>6335.8823759999996</v>
      </c>
      <c r="P35" s="455">
        <v>898.23900000000003</v>
      </c>
      <c r="Q35" s="456">
        <v>8242.2718983999985</v>
      </c>
    </row>
    <row r="36" spans="1:17" x14ac:dyDescent="0.25">
      <c r="A36" s="556">
        <v>31</v>
      </c>
      <c r="B36" s="557" t="s">
        <v>719</v>
      </c>
      <c r="C36" s="466"/>
      <c r="D36" s="453">
        <v>0</v>
      </c>
      <c r="E36" s="453">
        <v>0</v>
      </c>
      <c r="F36" s="453">
        <v>0</v>
      </c>
      <c r="G36" s="453">
        <v>0</v>
      </c>
      <c r="H36" s="453">
        <v>0</v>
      </c>
      <c r="I36" s="453">
        <v>0</v>
      </c>
      <c r="J36" s="453">
        <v>0</v>
      </c>
      <c r="K36" s="455">
        <v>0</v>
      </c>
      <c r="L36" s="455">
        <v>0</v>
      </c>
      <c r="M36" s="455">
        <v>0</v>
      </c>
      <c r="N36" s="455">
        <v>0</v>
      </c>
      <c r="O36" s="455">
        <v>0</v>
      </c>
      <c r="P36" s="455">
        <v>0</v>
      </c>
      <c r="Q36" s="456">
        <v>0</v>
      </c>
    </row>
    <row r="37" spans="1:17" x14ac:dyDescent="0.25">
      <c r="A37" s="556">
        <v>32</v>
      </c>
      <c r="B37" s="557" t="s">
        <v>720</v>
      </c>
      <c r="C37" s="466"/>
      <c r="D37" s="453">
        <v>263.786</v>
      </c>
      <c r="E37" s="453">
        <v>110.432</v>
      </c>
      <c r="F37" s="453">
        <v>203.53200000000001</v>
      </c>
      <c r="G37" s="453">
        <v>122.47199999999999</v>
      </c>
      <c r="H37" s="453">
        <v>966.59</v>
      </c>
      <c r="I37" s="453">
        <v>46.304000000000002</v>
      </c>
      <c r="J37" s="453">
        <v>1713.116</v>
      </c>
      <c r="K37" s="455">
        <v>280.1438976</v>
      </c>
      <c r="L37" s="455">
        <v>300</v>
      </c>
      <c r="M37" s="455">
        <v>100</v>
      </c>
      <c r="N37" s="455">
        <v>1021.6856299999998</v>
      </c>
      <c r="O37" s="455">
        <v>1321.6856299999999</v>
      </c>
      <c r="P37" s="455">
        <v>80</v>
      </c>
      <c r="Q37" s="456">
        <v>1781.8295275999999</v>
      </c>
    </row>
    <row r="38" spans="1:17" s="460" customFormat="1" ht="25.5" x14ac:dyDescent="0.25">
      <c r="A38" s="558">
        <v>33</v>
      </c>
      <c r="B38" s="559" t="s">
        <v>721</v>
      </c>
      <c r="C38" s="459"/>
      <c r="D38" s="453">
        <v>55.47</v>
      </c>
      <c r="E38" s="453">
        <v>79.117000000000004</v>
      </c>
      <c r="F38" s="453">
        <v>61.283000000000001</v>
      </c>
      <c r="G38" s="453">
        <v>12</v>
      </c>
      <c r="H38" s="453">
        <v>6167.7709999999997</v>
      </c>
      <c r="I38" s="453">
        <v>1476.548</v>
      </c>
      <c r="J38" s="453">
        <v>7852.1889999999994</v>
      </c>
      <c r="K38" s="455">
        <v>203</v>
      </c>
      <c r="L38" s="455">
        <v>394.48818897637796</v>
      </c>
      <c r="M38" s="455">
        <v>50</v>
      </c>
      <c r="N38" s="455">
        <v>5767.3230000000003</v>
      </c>
      <c r="O38" s="455">
        <v>6161.8111889763786</v>
      </c>
      <c r="P38" s="455">
        <v>2200</v>
      </c>
      <c r="Q38" s="456">
        <v>8614.8111889763786</v>
      </c>
    </row>
    <row r="39" spans="1:17" s="562" customFormat="1" hidden="1" x14ac:dyDescent="0.25">
      <c r="A39" s="560"/>
      <c r="B39" s="561" t="s">
        <v>722</v>
      </c>
      <c r="C39" s="466"/>
      <c r="D39" s="453">
        <v>0</v>
      </c>
      <c r="E39" s="453">
        <v>0</v>
      </c>
      <c r="F39" s="453">
        <v>0</v>
      </c>
      <c r="G39" s="453">
        <v>0</v>
      </c>
      <c r="H39" s="453">
        <v>0</v>
      </c>
      <c r="I39" s="453">
        <v>0</v>
      </c>
      <c r="J39" s="453">
        <v>0</v>
      </c>
      <c r="K39" s="455">
        <v>0</v>
      </c>
      <c r="L39" s="455">
        <v>0</v>
      </c>
      <c r="M39" s="455">
        <v>0</v>
      </c>
      <c r="N39" s="455">
        <v>0</v>
      </c>
      <c r="O39" s="455">
        <v>0</v>
      </c>
      <c r="P39" s="455">
        <v>0</v>
      </c>
      <c r="Q39" s="456">
        <v>0</v>
      </c>
    </row>
    <row r="40" spans="1:17" s="562" customFormat="1" hidden="1" x14ac:dyDescent="0.25">
      <c r="A40" s="560"/>
      <c r="B40" s="561" t="s">
        <v>723</v>
      </c>
      <c r="C40" s="466"/>
      <c r="D40" s="453">
        <v>0</v>
      </c>
      <c r="E40" s="453">
        <v>0</v>
      </c>
      <c r="F40" s="453">
        <v>0</v>
      </c>
      <c r="G40" s="453">
        <v>0</v>
      </c>
      <c r="H40" s="453">
        <v>0</v>
      </c>
      <c r="I40" s="453">
        <v>0</v>
      </c>
      <c r="J40" s="453">
        <v>0</v>
      </c>
      <c r="K40" s="455">
        <v>0</v>
      </c>
      <c r="L40" s="455">
        <v>0</v>
      </c>
      <c r="M40" s="455">
        <v>0</v>
      </c>
      <c r="N40" s="455">
        <v>0</v>
      </c>
      <c r="O40" s="455">
        <v>0</v>
      </c>
      <c r="P40" s="455">
        <v>0</v>
      </c>
      <c r="Q40" s="456">
        <v>0</v>
      </c>
    </row>
    <row r="41" spans="1:17" s="562" customFormat="1" hidden="1" x14ac:dyDescent="0.25">
      <c r="A41" s="560"/>
      <c r="B41" s="561" t="s">
        <v>724</v>
      </c>
      <c r="C41" s="466"/>
      <c r="D41" s="453">
        <v>0</v>
      </c>
      <c r="E41" s="453">
        <v>0</v>
      </c>
      <c r="F41" s="453">
        <v>0</v>
      </c>
      <c r="G41" s="453">
        <v>0</v>
      </c>
      <c r="H41" s="453">
        <v>0</v>
      </c>
      <c r="I41" s="453">
        <v>0</v>
      </c>
      <c r="J41" s="453">
        <v>0</v>
      </c>
      <c r="K41" s="455">
        <v>0</v>
      </c>
      <c r="L41" s="455">
        <v>0</v>
      </c>
      <c r="M41" s="455">
        <v>0</v>
      </c>
      <c r="N41" s="455">
        <v>0</v>
      </c>
      <c r="O41" s="455">
        <v>0</v>
      </c>
      <c r="P41" s="455">
        <v>0</v>
      </c>
      <c r="Q41" s="456">
        <v>0</v>
      </c>
    </row>
    <row r="42" spans="1:17" s="562" customFormat="1" hidden="1" x14ac:dyDescent="0.25">
      <c r="A42" s="560"/>
      <c r="B42" s="561" t="s">
        <v>725</v>
      </c>
      <c r="C42" s="466"/>
      <c r="D42" s="453">
        <v>0</v>
      </c>
      <c r="E42" s="453">
        <v>0</v>
      </c>
      <c r="F42" s="453">
        <v>0</v>
      </c>
      <c r="G42" s="453">
        <v>0</v>
      </c>
      <c r="H42" s="453">
        <v>0</v>
      </c>
      <c r="I42" s="453">
        <v>0</v>
      </c>
      <c r="J42" s="453">
        <v>0</v>
      </c>
      <c r="K42" s="455">
        <v>0</v>
      </c>
      <c r="L42" s="455">
        <v>0</v>
      </c>
      <c r="M42" s="455">
        <v>0</v>
      </c>
      <c r="N42" s="455">
        <v>0</v>
      </c>
      <c r="O42" s="455">
        <v>0</v>
      </c>
      <c r="P42" s="455">
        <v>0</v>
      </c>
      <c r="Q42" s="456">
        <v>0</v>
      </c>
    </row>
    <row r="43" spans="1:17" s="562" customFormat="1" hidden="1" x14ac:dyDescent="0.25">
      <c r="A43" s="560"/>
      <c r="B43" s="561" t="s">
        <v>726</v>
      </c>
      <c r="C43" s="466"/>
      <c r="D43" s="453">
        <v>0</v>
      </c>
      <c r="E43" s="453">
        <v>0</v>
      </c>
      <c r="F43" s="453">
        <v>0</v>
      </c>
      <c r="G43" s="453">
        <v>0</v>
      </c>
      <c r="H43" s="453">
        <v>0</v>
      </c>
      <c r="I43" s="453">
        <v>0</v>
      </c>
      <c r="J43" s="453">
        <v>0</v>
      </c>
      <c r="K43" s="455">
        <v>0</v>
      </c>
      <c r="L43" s="455">
        <v>0</v>
      </c>
      <c r="M43" s="455">
        <v>0</v>
      </c>
      <c r="N43" s="455">
        <v>0</v>
      </c>
      <c r="O43" s="455">
        <v>0</v>
      </c>
      <c r="P43" s="455">
        <v>0</v>
      </c>
      <c r="Q43" s="456">
        <v>0</v>
      </c>
    </row>
    <row r="44" spans="1:17" s="562" customFormat="1" hidden="1" x14ac:dyDescent="0.25">
      <c r="A44" s="560"/>
      <c r="B44" s="561" t="s">
        <v>727</v>
      </c>
      <c r="C44" s="466"/>
      <c r="D44" s="453">
        <v>0</v>
      </c>
      <c r="E44" s="453">
        <v>0</v>
      </c>
      <c r="F44" s="453">
        <v>0</v>
      </c>
      <c r="G44" s="453">
        <v>0</v>
      </c>
      <c r="H44" s="453">
        <v>0</v>
      </c>
      <c r="I44" s="453">
        <v>0</v>
      </c>
      <c r="J44" s="453">
        <v>0</v>
      </c>
      <c r="K44" s="455">
        <v>0</v>
      </c>
      <c r="L44" s="455">
        <v>0</v>
      </c>
      <c r="M44" s="455">
        <v>0</v>
      </c>
      <c r="N44" s="455">
        <v>0</v>
      </c>
      <c r="O44" s="455">
        <v>0</v>
      </c>
      <c r="P44" s="455">
        <v>0</v>
      </c>
      <c r="Q44" s="456">
        <v>0</v>
      </c>
    </row>
    <row r="45" spans="1:17" ht="25.5" x14ac:dyDescent="0.25">
      <c r="A45" s="556">
        <v>34</v>
      </c>
      <c r="B45" s="557" t="s">
        <v>728</v>
      </c>
      <c r="C45" s="466"/>
      <c r="D45" s="453">
        <v>471.90300000000002</v>
      </c>
      <c r="E45" s="453">
        <v>221.595</v>
      </c>
      <c r="F45" s="453">
        <v>15.04</v>
      </c>
      <c r="G45" s="453">
        <v>276.46100000000001</v>
      </c>
      <c r="H45" s="453">
        <v>5753.915</v>
      </c>
      <c r="I45" s="453">
        <v>788.56299999999999</v>
      </c>
      <c r="J45" s="453">
        <v>7527.4769999999999</v>
      </c>
      <c r="K45" s="455">
        <v>562.14219600000001</v>
      </c>
      <c r="L45" s="455">
        <v>150</v>
      </c>
      <c r="M45" s="455">
        <v>692.89800000000002</v>
      </c>
      <c r="N45" s="455">
        <v>1362.6182362204725</v>
      </c>
      <c r="O45" s="455">
        <v>1512.6182362204725</v>
      </c>
      <c r="P45" s="455">
        <v>3018.9589999999998</v>
      </c>
      <c r="Q45" s="456">
        <v>5786.6174322204724</v>
      </c>
    </row>
    <row r="46" spans="1:17" s="562" customFormat="1" hidden="1" x14ac:dyDescent="0.25">
      <c r="A46" s="560"/>
      <c r="B46" s="561" t="s">
        <v>729</v>
      </c>
      <c r="C46" s="466"/>
      <c r="D46" s="453">
        <v>0</v>
      </c>
      <c r="E46" s="453">
        <v>0</v>
      </c>
      <c r="F46" s="453">
        <v>0</v>
      </c>
      <c r="G46" s="453">
        <v>0</v>
      </c>
      <c r="H46" s="453">
        <v>0</v>
      </c>
      <c r="I46" s="453">
        <v>0</v>
      </c>
      <c r="J46" s="453">
        <v>0</v>
      </c>
      <c r="K46" s="455">
        <v>0</v>
      </c>
      <c r="L46" s="455">
        <v>0</v>
      </c>
      <c r="M46" s="455">
        <v>0</v>
      </c>
      <c r="N46" s="455">
        <v>0</v>
      </c>
      <c r="O46" s="455">
        <v>0</v>
      </c>
      <c r="P46" s="455">
        <v>0</v>
      </c>
      <c r="Q46" s="456">
        <v>0</v>
      </c>
    </row>
    <row r="47" spans="1:17" s="562" customFormat="1" hidden="1" x14ac:dyDescent="0.25">
      <c r="A47" s="560"/>
      <c r="B47" s="561" t="s">
        <v>730</v>
      </c>
      <c r="C47" s="466"/>
      <c r="D47" s="453">
        <v>0</v>
      </c>
      <c r="E47" s="453">
        <v>0</v>
      </c>
      <c r="F47" s="453">
        <v>0</v>
      </c>
      <c r="G47" s="453">
        <v>0</v>
      </c>
      <c r="H47" s="453">
        <v>0</v>
      </c>
      <c r="I47" s="453">
        <v>0</v>
      </c>
      <c r="J47" s="453">
        <v>0</v>
      </c>
      <c r="K47" s="455">
        <v>0</v>
      </c>
      <c r="L47" s="455">
        <v>0</v>
      </c>
      <c r="M47" s="455">
        <v>0</v>
      </c>
      <c r="N47" s="455">
        <v>0</v>
      </c>
      <c r="O47" s="455">
        <v>0</v>
      </c>
      <c r="P47" s="455">
        <v>0</v>
      </c>
      <c r="Q47" s="456">
        <v>0</v>
      </c>
    </row>
    <row r="48" spans="1:17" s="562" customFormat="1" hidden="1" x14ac:dyDescent="0.25">
      <c r="A48" s="560"/>
      <c r="B48" s="561" t="s">
        <v>731</v>
      </c>
      <c r="C48" s="466"/>
      <c r="D48" s="453">
        <v>0</v>
      </c>
      <c r="E48" s="453">
        <v>0</v>
      </c>
      <c r="F48" s="453">
        <v>0</v>
      </c>
      <c r="G48" s="453">
        <v>0</v>
      </c>
      <c r="H48" s="453">
        <v>0</v>
      </c>
      <c r="I48" s="453">
        <v>0</v>
      </c>
      <c r="J48" s="453">
        <v>0</v>
      </c>
      <c r="K48" s="455">
        <v>0</v>
      </c>
      <c r="L48" s="455">
        <v>0</v>
      </c>
      <c r="M48" s="455">
        <v>0</v>
      </c>
      <c r="N48" s="455">
        <v>0</v>
      </c>
      <c r="O48" s="455">
        <v>0</v>
      </c>
      <c r="P48" s="455">
        <v>0</v>
      </c>
      <c r="Q48" s="456">
        <v>0</v>
      </c>
    </row>
    <row r="49" spans="1:17" s="562" customFormat="1" hidden="1" x14ac:dyDescent="0.25">
      <c r="A49" s="560"/>
      <c r="B49" s="561" t="s">
        <v>732</v>
      </c>
      <c r="C49" s="466"/>
      <c r="D49" s="453">
        <v>0</v>
      </c>
      <c r="E49" s="453">
        <v>0</v>
      </c>
      <c r="F49" s="453">
        <v>0</v>
      </c>
      <c r="G49" s="453">
        <v>0</v>
      </c>
      <c r="H49" s="453">
        <v>0</v>
      </c>
      <c r="I49" s="453">
        <v>0</v>
      </c>
      <c r="J49" s="453">
        <v>0</v>
      </c>
      <c r="K49" s="455">
        <v>0</v>
      </c>
      <c r="L49" s="455">
        <v>0</v>
      </c>
      <c r="M49" s="455">
        <v>0</v>
      </c>
      <c r="N49" s="455">
        <v>0</v>
      </c>
      <c r="O49" s="455">
        <v>0</v>
      </c>
      <c r="P49" s="455">
        <v>0</v>
      </c>
      <c r="Q49" s="456">
        <v>0</v>
      </c>
    </row>
    <row r="50" spans="1:17" s="562" customFormat="1" hidden="1" x14ac:dyDescent="0.25">
      <c r="A50" s="560"/>
      <c r="B50" s="561" t="s">
        <v>733</v>
      </c>
      <c r="C50" s="466"/>
      <c r="D50" s="453">
        <v>0</v>
      </c>
      <c r="E50" s="453">
        <v>0</v>
      </c>
      <c r="F50" s="453">
        <v>0</v>
      </c>
      <c r="G50" s="453">
        <v>0</v>
      </c>
      <c r="H50" s="453">
        <v>0</v>
      </c>
      <c r="I50" s="453">
        <v>0</v>
      </c>
      <c r="J50" s="453">
        <v>0</v>
      </c>
      <c r="K50" s="455">
        <v>0</v>
      </c>
      <c r="L50" s="455">
        <v>0</v>
      </c>
      <c r="M50" s="455">
        <v>0</v>
      </c>
      <c r="N50" s="455">
        <v>0</v>
      </c>
      <c r="O50" s="455">
        <v>0</v>
      </c>
      <c r="P50" s="455">
        <v>0</v>
      </c>
      <c r="Q50" s="456">
        <v>0</v>
      </c>
    </row>
    <row r="51" spans="1:17" s="562" customFormat="1" hidden="1" x14ac:dyDescent="0.25">
      <c r="A51" s="560"/>
      <c r="B51" s="561" t="s">
        <v>734</v>
      </c>
      <c r="C51" s="466"/>
      <c r="D51" s="453">
        <v>0</v>
      </c>
      <c r="E51" s="453">
        <v>0</v>
      </c>
      <c r="F51" s="453">
        <v>0</v>
      </c>
      <c r="G51" s="453">
        <v>0</v>
      </c>
      <c r="H51" s="453">
        <v>0</v>
      </c>
      <c r="I51" s="453">
        <v>0</v>
      </c>
      <c r="J51" s="453">
        <v>0</v>
      </c>
      <c r="K51" s="455">
        <v>0</v>
      </c>
      <c r="L51" s="455">
        <v>0</v>
      </c>
      <c r="M51" s="455">
        <v>0</v>
      </c>
      <c r="N51" s="455">
        <v>0</v>
      </c>
      <c r="O51" s="455">
        <v>0</v>
      </c>
      <c r="P51" s="455">
        <v>0</v>
      </c>
      <c r="Q51" s="456">
        <v>0</v>
      </c>
    </row>
    <row r="52" spans="1:17" s="562" customFormat="1" hidden="1" x14ac:dyDescent="0.25">
      <c r="A52" s="560"/>
      <c r="B52" s="561" t="s">
        <v>735</v>
      </c>
      <c r="C52" s="466"/>
      <c r="D52" s="453">
        <v>0</v>
      </c>
      <c r="E52" s="453">
        <v>0</v>
      </c>
      <c r="F52" s="453">
        <v>0</v>
      </c>
      <c r="G52" s="453">
        <v>0</v>
      </c>
      <c r="H52" s="453">
        <v>0</v>
      </c>
      <c r="I52" s="453">
        <v>0</v>
      </c>
      <c r="J52" s="453">
        <v>0</v>
      </c>
      <c r="K52" s="455">
        <v>0</v>
      </c>
      <c r="L52" s="455">
        <v>0</v>
      </c>
      <c r="M52" s="455">
        <v>0</v>
      </c>
      <c r="N52" s="455">
        <v>0</v>
      </c>
      <c r="O52" s="455">
        <v>0</v>
      </c>
      <c r="P52" s="455">
        <v>0</v>
      </c>
      <c r="Q52" s="456">
        <v>0</v>
      </c>
    </row>
    <row r="53" spans="1:17" s="562" customFormat="1" hidden="1" x14ac:dyDescent="0.25">
      <c r="A53" s="560"/>
      <c r="B53" s="561" t="s">
        <v>736</v>
      </c>
      <c r="C53" s="466"/>
      <c r="D53" s="453">
        <v>0</v>
      </c>
      <c r="E53" s="453">
        <v>0</v>
      </c>
      <c r="F53" s="453">
        <v>0</v>
      </c>
      <c r="G53" s="453">
        <v>0</v>
      </c>
      <c r="H53" s="453">
        <v>0</v>
      </c>
      <c r="I53" s="453">
        <v>0</v>
      </c>
      <c r="J53" s="453">
        <v>0</v>
      </c>
      <c r="K53" s="455">
        <v>0</v>
      </c>
      <c r="L53" s="455">
        <v>0</v>
      </c>
      <c r="M53" s="455">
        <v>0</v>
      </c>
      <c r="N53" s="455">
        <v>0</v>
      </c>
      <c r="O53" s="455">
        <v>0</v>
      </c>
      <c r="P53" s="455">
        <v>0</v>
      </c>
      <c r="Q53" s="456">
        <v>0</v>
      </c>
    </row>
    <row r="54" spans="1:17" ht="25.5" x14ac:dyDescent="0.25">
      <c r="A54" s="556">
        <v>35</v>
      </c>
      <c r="B54" s="557" t="s">
        <v>737</v>
      </c>
      <c r="C54" s="466"/>
      <c r="D54" s="453">
        <v>0</v>
      </c>
      <c r="E54" s="453">
        <v>0</v>
      </c>
      <c r="F54" s="453">
        <v>0</v>
      </c>
      <c r="G54" s="453">
        <v>0</v>
      </c>
      <c r="H54" s="453">
        <v>858.91200000000003</v>
      </c>
      <c r="I54" s="453">
        <v>0</v>
      </c>
      <c r="J54" s="453">
        <v>858.91200000000003</v>
      </c>
      <c r="K54" s="455">
        <v>0</v>
      </c>
      <c r="L54" s="455">
        <v>0</v>
      </c>
      <c r="M54" s="455">
        <v>0</v>
      </c>
      <c r="N54" s="455">
        <v>0</v>
      </c>
      <c r="O54" s="455">
        <v>0</v>
      </c>
      <c r="P54" s="455">
        <v>0</v>
      </c>
      <c r="Q54" s="456">
        <v>0</v>
      </c>
    </row>
    <row r="55" spans="1:17" x14ac:dyDescent="0.25">
      <c r="A55" s="556">
        <v>36</v>
      </c>
      <c r="B55" s="557" t="s">
        <v>738</v>
      </c>
      <c r="C55" s="466"/>
      <c r="D55" s="453">
        <v>0</v>
      </c>
      <c r="E55" s="453">
        <v>0</v>
      </c>
      <c r="F55" s="453">
        <v>0</v>
      </c>
      <c r="G55" s="453">
        <v>0</v>
      </c>
      <c r="H55" s="453">
        <v>0</v>
      </c>
      <c r="I55" s="453">
        <v>0</v>
      </c>
      <c r="J55" s="453">
        <v>0</v>
      </c>
      <c r="K55" s="455">
        <v>0</v>
      </c>
      <c r="L55" s="455">
        <v>0</v>
      </c>
      <c r="M55" s="455">
        <v>0</v>
      </c>
      <c r="N55" s="455">
        <v>0</v>
      </c>
      <c r="O55" s="455">
        <v>0</v>
      </c>
      <c r="P55" s="455">
        <v>0</v>
      </c>
      <c r="Q55" s="456">
        <v>0</v>
      </c>
    </row>
    <row r="56" spans="1:17" x14ac:dyDescent="0.25">
      <c r="A56" s="554">
        <v>37</v>
      </c>
      <c r="B56" s="555" t="s">
        <v>739</v>
      </c>
      <c r="C56" s="466"/>
      <c r="D56" s="453">
        <v>0</v>
      </c>
      <c r="E56" s="453">
        <v>0</v>
      </c>
      <c r="F56" s="453">
        <v>0</v>
      </c>
      <c r="G56" s="453">
        <v>0</v>
      </c>
      <c r="H56" s="453">
        <v>0</v>
      </c>
      <c r="I56" s="453">
        <v>0</v>
      </c>
      <c r="J56" s="453">
        <v>0</v>
      </c>
      <c r="K56" s="455">
        <v>0</v>
      </c>
      <c r="L56" s="455">
        <v>0</v>
      </c>
      <c r="M56" s="455">
        <v>0</v>
      </c>
      <c r="N56" s="455">
        <v>0</v>
      </c>
      <c r="O56" s="455">
        <v>0</v>
      </c>
      <c r="P56" s="455">
        <v>0</v>
      </c>
      <c r="Q56" s="456">
        <v>0</v>
      </c>
    </row>
    <row r="57" spans="1:17" x14ac:dyDescent="0.25">
      <c r="A57" s="554">
        <v>38</v>
      </c>
      <c r="B57" s="555" t="s">
        <v>740</v>
      </c>
      <c r="C57" s="466">
        <v>0</v>
      </c>
      <c r="D57" s="453">
        <v>0</v>
      </c>
      <c r="E57" s="453">
        <v>15.282</v>
      </c>
      <c r="F57" s="453">
        <v>0</v>
      </c>
      <c r="G57" s="453">
        <v>0</v>
      </c>
      <c r="H57" s="453">
        <v>398.45399999999995</v>
      </c>
      <c r="I57" s="453">
        <v>72.844999999999999</v>
      </c>
      <c r="J57" s="453">
        <v>486.5809999999999</v>
      </c>
      <c r="K57" s="455">
        <v>30</v>
      </c>
      <c r="L57" s="455">
        <v>0</v>
      </c>
      <c r="M57" s="455">
        <v>0</v>
      </c>
      <c r="N57" s="455">
        <v>370</v>
      </c>
      <c r="O57" s="455">
        <v>370</v>
      </c>
      <c r="P57" s="455">
        <v>100</v>
      </c>
      <c r="Q57" s="456">
        <v>500</v>
      </c>
    </row>
    <row r="58" spans="1:17" x14ac:dyDescent="0.25">
      <c r="A58" s="556">
        <v>39</v>
      </c>
      <c r="B58" s="557" t="s">
        <v>741</v>
      </c>
      <c r="C58" s="466"/>
      <c r="D58" s="453">
        <v>0</v>
      </c>
      <c r="E58" s="453">
        <v>0</v>
      </c>
      <c r="F58" s="453">
        <v>0</v>
      </c>
      <c r="G58" s="453">
        <v>0</v>
      </c>
      <c r="H58" s="453">
        <v>78.727000000000004</v>
      </c>
      <c r="I58" s="453">
        <v>72.844999999999999</v>
      </c>
      <c r="J58" s="453">
        <v>151.572</v>
      </c>
      <c r="K58" s="455">
        <v>0</v>
      </c>
      <c r="L58" s="455">
        <v>0</v>
      </c>
      <c r="M58" s="455">
        <v>0</v>
      </c>
      <c r="N58" s="455">
        <v>70</v>
      </c>
      <c r="O58" s="455">
        <v>70</v>
      </c>
      <c r="P58" s="455">
        <v>100</v>
      </c>
      <c r="Q58" s="456">
        <v>170</v>
      </c>
    </row>
    <row r="59" spans="1:17" x14ac:dyDescent="0.25">
      <c r="A59" s="556">
        <v>40</v>
      </c>
      <c r="B59" s="557" t="s">
        <v>742</v>
      </c>
      <c r="C59" s="466"/>
      <c r="D59" s="453">
        <v>0</v>
      </c>
      <c r="E59" s="453">
        <v>0</v>
      </c>
      <c r="F59" s="453">
        <v>0</v>
      </c>
      <c r="G59" s="453">
        <v>0</v>
      </c>
      <c r="H59" s="453">
        <v>0</v>
      </c>
      <c r="I59" s="453">
        <v>0</v>
      </c>
      <c r="J59" s="453">
        <v>0</v>
      </c>
      <c r="K59" s="455">
        <v>0</v>
      </c>
      <c r="L59" s="455">
        <v>0</v>
      </c>
      <c r="M59" s="455">
        <v>0</v>
      </c>
      <c r="N59" s="455">
        <v>0</v>
      </c>
      <c r="O59" s="455">
        <v>0</v>
      </c>
      <c r="P59" s="455">
        <v>0</v>
      </c>
      <c r="Q59" s="456">
        <v>0</v>
      </c>
    </row>
    <row r="60" spans="1:17" x14ac:dyDescent="0.25">
      <c r="A60" s="556">
        <v>41</v>
      </c>
      <c r="B60" s="557" t="s">
        <v>743</v>
      </c>
      <c r="C60" s="466"/>
      <c r="D60" s="453">
        <v>0</v>
      </c>
      <c r="E60" s="453">
        <v>15.282</v>
      </c>
      <c r="F60" s="453">
        <v>0</v>
      </c>
      <c r="G60" s="453">
        <v>0</v>
      </c>
      <c r="H60" s="453">
        <v>319.72699999999998</v>
      </c>
      <c r="I60" s="453">
        <v>0</v>
      </c>
      <c r="J60" s="453">
        <v>335.00899999999996</v>
      </c>
      <c r="K60" s="455">
        <v>30</v>
      </c>
      <c r="L60" s="455">
        <v>0</v>
      </c>
      <c r="M60" s="455">
        <v>0</v>
      </c>
      <c r="N60" s="455">
        <v>300</v>
      </c>
      <c r="O60" s="455">
        <v>300</v>
      </c>
      <c r="P60" s="455">
        <v>0</v>
      </c>
      <c r="Q60" s="456">
        <v>330</v>
      </c>
    </row>
    <row r="61" spans="1:17" x14ac:dyDescent="0.25">
      <c r="A61" s="556">
        <v>42</v>
      </c>
      <c r="B61" s="557" t="s">
        <v>744</v>
      </c>
      <c r="C61" s="466"/>
      <c r="D61" s="453">
        <v>0</v>
      </c>
      <c r="E61" s="453">
        <v>0</v>
      </c>
      <c r="F61" s="453">
        <v>0</v>
      </c>
      <c r="G61" s="453">
        <v>0</v>
      </c>
      <c r="H61" s="453">
        <v>0</v>
      </c>
      <c r="I61" s="453">
        <v>0</v>
      </c>
      <c r="J61" s="453">
        <v>0</v>
      </c>
      <c r="K61" s="455">
        <v>0</v>
      </c>
      <c r="L61" s="455">
        <v>0</v>
      </c>
      <c r="M61" s="455">
        <v>0</v>
      </c>
      <c r="N61" s="455">
        <v>0</v>
      </c>
      <c r="O61" s="455">
        <v>0</v>
      </c>
      <c r="P61" s="455">
        <v>0</v>
      </c>
      <c r="Q61" s="456">
        <v>0</v>
      </c>
    </row>
    <row r="62" spans="1:17" ht="25.5" x14ac:dyDescent="0.25">
      <c r="A62" s="554">
        <v>43</v>
      </c>
      <c r="B62" s="555" t="s">
        <v>745</v>
      </c>
      <c r="C62" s="466">
        <v>0</v>
      </c>
      <c r="D62" s="453">
        <v>0</v>
      </c>
      <c r="E62" s="453">
        <v>0</v>
      </c>
      <c r="F62" s="453">
        <v>0</v>
      </c>
      <c r="G62" s="453">
        <v>0</v>
      </c>
      <c r="H62" s="453">
        <v>5582.1049999999996</v>
      </c>
      <c r="I62" s="453">
        <v>260.91399999999999</v>
      </c>
      <c r="J62" s="453">
        <v>5843.0189999999993</v>
      </c>
      <c r="K62" s="455">
        <v>150</v>
      </c>
      <c r="L62" s="455">
        <v>0</v>
      </c>
      <c r="M62" s="455">
        <v>0</v>
      </c>
      <c r="N62" s="455">
        <v>5105.7</v>
      </c>
      <c r="O62" s="455">
        <v>5105.7</v>
      </c>
      <c r="P62" s="455">
        <v>1380</v>
      </c>
      <c r="Q62" s="456">
        <v>6635.7</v>
      </c>
    </row>
    <row r="63" spans="1:17" hidden="1" x14ac:dyDescent="0.25">
      <c r="A63" s="554"/>
      <c r="B63" s="561" t="s">
        <v>746</v>
      </c>
      <c r="C63" s="466"/>
      <c r="D63" s="453">
        <v>0</v>
      </c>
      <c r="E63" s="453">
        <v>0</v>
      </c>
      <c r="F63" s="453">
        <v>0</v>
      </c>
      <c r="G63" s="453">
        <v>0</v>
      </c>
      <c r="H63" s="453">
        <v>0</v>
      </c>
      <c r="I63" s="453">
        <v>0</v>
      </c>
      <c r="J63" s="453">
        <v>0</v>
      </c>
      <c r="K63" s="455">
        <v>0</v>
      </c>
      <c r="L63" s="455">
        <v>0</v>
      </c>
      <c r="M63" s="455">
        <v>0</v>
      </c>
      <c r="N63" s="455">
        <v>0</v>
      </c>
      <c r="O63" s="455">
        <v>0</v>
      </c>
      <c r="P63" s="455">
        <v>0</v>
      </c>
      <c r="Q63" s="456">
        <v>0</v>
      </c>
    </row>
    <row r="64" spans="1:17" hidden="1" x14ac:dyDescent="0.25">
      <c r="A64" s="554"/>
      <c r="B64" s="561" t="s">
        <v>459</v>
      </c>
      <c r="C64" s="466"/>
      <c r="D64" s="453">
        <v>0</v>
      </c>
      <c r="E64" s="453">
        <v>0</v>
      </c>
      <c r="F64" s="453">
        <v>0</v>
      </c>
      <c r="G64" s="453">
        <v>0</v>
      </c>
      <c r="H64" s="453">
        <v>0</v>
      </c>
      <c r="I64" s="453">
        <v>0</v>
      </c>
      <c r="J64" s="453">
        <v>0</v>
      </c>
      <c r="K64" s="455">
        <v>0</v>
      </c>
      <c r="L64" s="455">
        <v>0</v>
      </c>
      <c r="M64" s="455">
        <v>0</v>
      </c>
      <c r="N64" s="455">
        <v>0</v>
      </c>
      <c r="O64" s="455">
        <v>0</v>
      </c>
      <c r="P64" s="455">
        <v>0</v>
      </c>
      <c r="Q64" s="456">
        <v>0</v>
      </c>
    </row>
    <row r="65" spans="1:17" hidden="1" x14ac:dyDescent="0.25">
      <c r="A65" s="554"/>
      <c r="B65" s="561" t="s">
        <v>747</v>
      </c>
      <c r="C65" s="466"/>
      <c r="D65" s="453">
        <v>0</v>
      </c>
      <c r="E65" s="453">
        <v>0</v>
      </c>
      <c r="F65" s="453">
        <v>0</v>
      </c>
      <c r="G65" s="453">
        <v>0</v>
      </c>
      <c r="H65" s="453">
        <v>0</v>
      </c>
      <c r="I65" s="453">
        <v>0</v>
      </c>
      <c r="J65" s="453">
        <v>0</v>
      </c>
      <c r="K65" s="455">
        <v>0</v>
      </c>
      <c r="L65" s="455">
        <v>0</v>
      </c>
      <c r="M65" s="455">
        <v>0</v>
      </c>
      <c r="N65" s="455">
        <v>0</v>
      </c>
      <c r="O65" s="455">
        <v>0</v>
      </c>
      <c r="P65" s="455">
        <v>0</v>
      </c>
      <c r="Q65" s="456">
        <v>0</v>
      </c>
    </row>
    <row r="66" spans="1:17" hidden="1" x14ac:dyDescent="0.25">
      <c r="A66" s="554"/>
      <c r="B66" s="561" t="s">
        <v>748</v>
      </c>
      <c r="C66" s="466"/>
      <c r="D66" s="453">
        <v>0</v>
      </c>
      <c r="E66" s="453">
        <v>0</v>
      </c>
      <c r="F66" s="453">
        <v>0</v>
      </c>
      <c r="G66" s="453">
        <v>0</v>
      </c>
      <c r="H66" s="453">
        <v>0</v>
      </c>
      <c r="I66" s="453">
        <v>0</v>
      </c>
      <c r="J66" s="453">
        <v>0</v>
      </c>
      <c r="K66" s="455">
        <v>0</v>
      </c>
      <c r="L66" s="455">
        <v>0</v>
      </c>
      <c r="M66" s="455">
        <v>0</v>
      </c>
      <c r="N66" s="455">
        <v>0</v>
      </c>
      <c r="O66" s="455">
        <v>0</v>
      </c>
      <c r="P66" s="455">
        <v>0</v>
      </c>
      <c r="Q66" s="456">
        <v>0</v>
      </c>
    </row>
    <row r="67" spans="1:17" hidden="1" x14ac:dyDescent="0.25">
      <c r="A67" s="554"/>
      <c r="B67" s="561" t="s">
        <v>460</v>
      </c>
      <c r="C67" s="466"/>
      <c r="D67" s="453">
        <v>0</v>
      </c>
      <c r="E67" s="453">
        <v>0</v>
      </c>
      <c r="F67" s="453">
        <v>0</v>
      </c>
      <c r="G67" s="453">
        <v>0</v>
      </c>
      <c r="H67" s="453">
        <v>0</v>
      </c>
      <c r="I67" s="453">
        <v>0</v>
      </c>
      <c r="J67" s="453">
        <v>0</v>
      </c>
      <c r="K67" s="455">
        <v>0</v>
      </c>
      <c r="L67" s="455">
        <v>0</v>
      </c>
      <c r="M67" s="455">
        <v>0</v>
      </c>
      <c r="N67" s="455">
        <v>0</v>
      </c>
      <c r="O67" s="455">
        <v>0</v>
      </c>
      <c r="P67" s="455">
        <v>0</v>
      </c>
      <c r="Q67" s="456">
        <v>0</v>
      </c>
    </row>
    <row r="68" spans="1:17" hidden="1" x14ac:dyDescent="0.25">
      <c r="A68" s="554"/>
      <c r="B68" s="561" t="s">
        <v>461</v>
      </c>
      <c r="C68" s="466"/>
      <c r="D68" s="453">
        <v>0</v>
      </c>
      <c r="E68" s="453">
        <v>0</v>
      </c>
      <c r="F68" s="453">
        <v>0</v>
      </c>
      <c r="G68" s="453">
        <v>0</v>
      </c>
      <c r="H68" s="453">
        <v>0</v>
      </c>
      <c r="I68" s="453">
        <v>0</v>
      </c>
      <c r="J68" s="453">
        <v>0</v>
      </c>
      <c r="K68" s="455">
        <v>0</v>
      </c>
      <c r="L68" s="455">
        <v>0</v>
      </c>
      <c r="M68" s="455">
        <v>0</v>
      </c>
      <c r="N68" s="455">
        <v>0</v>
      </c>
      <c r="O68" s="455">
        <v>0</v>
      </c>
      <c r="P68" s="455">
        <v>0</v>
      </c>
      <c r="Q68" s="456">
        <v>0</v>
      </c>
    </row>
    <row r="69" spans="1:17" hidden="1" x14ac:dyDescent="0.25">
      <c r="A69" s="554"/>
      <c r="B69" s="561" t="s">
        <v>462</v>
      </c>
      <c r="C69" s="466"/>
      <c r="D69" s="453">
        <v>0</v>
      </c>
      <c r="E69" s="453">
        <v>0</v>
      </c>
      <c r="F69" s="453">
        <v>0</v>
      </c>
      <c r="G69" s="453">
        <v>0</v>
      </c>
      <c r="H69" s="453">
        <v>0</v>
      </c>
      <c r="I69" s="453">
        <v>0</v>
      </c>
      <c r="J69" s="453">
        <v>0</v>
      </c>
      <c r="K69" s="455">
        <v>0</v>
      </c>
      <c r="L69" s="455">
        <v>0</v>
      </c>
      <c r="M69" s="455">
        <v>0</v>
      </c>
      <c r="N69" s="455">
        <v>0</v>
      </c>
      <c r="O69" s="455">
        <v>0</v>
      </c>
      <c r="P69" s="455">
        <v>0</v>
      </c>
      <c r="Q69" s="456">
        <v>0</v>
      </c>
    </row>
    <row r="70" spans="1:17" hidden="1" x14ac:dyDescent="0.25">
      <c r="A70" s="554"/>
      <c r="B70" s="561" t="s">
        <v>749</v>
      </c>
      <c r="C70" s="466"/>
      <c r="D70" s="453">
        <v>0</v>
      </c>
      <c r="E70" s="453">
        <v>0</v>
      </c>
      <c r="F70" s="453">
        <v>0</v>
      </c>
      <c r="G70" s="453">
        <v>0</v>
      </c>
      <c r="H70" s="453">
        <v>0</v>
      </c>
      <c r="I70" s="453">
        <v>0</v>
      </c>
      <c r="J70" s="453">
        <v>0</v>
      </c>
      <c r="K70" s="455">
        <v>0</v>
      </c>
      <c r="L70" s="455">
        <v>0</v>
      </c>
      <c r="M70" s="455">
        <v>0</v>
      </c>
      <c r="N70" s="455">
        <v>0</v>
      </c>
      <c r="O70" s="455">
        <v>0</v>
      </c>
      <c r="P70" s="455">
        <v>0</v>
      </c>
      <c r="Q70" s="456">
        <v>0</v>
      </c>
    </row>
    <row r="71" spans="1:17" x14ac:dyDescent="0.25">
      <c r="A71" s="554">
        <v>44</v>
      </c>
      <c r="B71" s="555" t="s">
        <v>750</v>
      </c>
      <c r="C71" s="466"/>
      <c r="D71" s="453">
        <v>39.021999999999998</v>
      </c>
      <c r="E71" s="453">
        <v>16.3</v>
      </c>
      <c r="F71" s="453">
        <v>0</v>
      </c>
      <c r="G71" s="453">
        <v>0</v>
      </c>
      <c r="H71" s="453">
        <v>3694.9670000000001</v>
      </c>
      <c r="I71" s="453">
        <v>0</v>
      </c>
      <c r="J71" s="453">
        <v>3750.2890000000002</v>
      </c>
      <c r="K71" s="455">
        <v>20</v>
      </c>
      <c r="L71" s="455">
        <v>0</v>
      </c>
      <c r="M71" s="455">
        <v>0</v>
      </c>
      <c r="N71" s="455">
        <v>1326.8520000000001</v>
      </c>
      <c r="O71" s="455">
        <v>1326.8520000000001</v>
      </c>
      <c r="P71" s="455">
        <v>0</v>
      </c>
      <c r="Q71" s="456">
        <v>1346.8520000000001</v>
      </c>
    </row>
    <row r="72" spans="1:17" x14ac:dyDescent="0.25">
      <c r="A72" s="554"/>
      <c r="B72" s="557" t="s">
        <v>630</v>
      </c>
      <c r="C72" s="466"/>
      <c r="D72" s="453"/>
      <c r="E72" s="453"/>
      <c r="F72" s="453"/>
      <c r="G72" s="453"/>
      <c r="H72" s="453"/>
      <c r="I72" s="453"/>
      <c r="J72" s="453"/>
      <c r="K72" s="455"/>
      <c r="L72" s="455"/>
      <c r="M72" s="455"/>
      <c r="N72" s="455"/>
      <c r="O72" s="455"/>
      <c r="P72" s="455"/>
      <c r="Q72" s="456">
        <v>1258</v>
      </c>
    </row>
    <row r="73" spans="1:17" x14ac:dyDescent="0.25">
      <c r="A73" s="550">
        <v>45</v>
      </c>
      <c r="B73" s="551" t="s">
        <v>751</v>
      </c>
      <c r="C73" s="466"/>
      <c r="D73" s="453">
        <v>4092.9659999999999</v>
      </c>
      <c r="E73" s="453">
        <v>1695.309</v>
      </c>
      <c r="F73" s="453">
        <v>859.15899999999999</v>
      </c>
      <c r="G73" s="453">
        <v>628.53</v>
      </c>
      <c r="H73" s="453">
        <v>89620.406000000003</v>
      </c>
      <c r="I73" s="453">
        <v>1637.0219999999999</v>
      </c>
      <c r="J73" s="453">
        <v>98533.391999999993</v>
      </c>
      <c r="K73" s="455">
        <v>5384.6384065919983</v>
      </c>
      <c r="L73" s="455">
        <v>2727.6858000000002</v>
      </c>
      <c r="M73" s="455">
        <v>674.3594250000001</v>
      </c>
      <c r="N73" s="455">
        <v>6860.4868399999996</v>
      </c>
      <c r="O73" s="455">
        <v>9588.1726400000007</v>
      </c>
      <c r="P73" s="455">
        <v>2957.8307379300004</v>
      </c>
      <c r="Q73" s="456">
        <v>18605.001209521997</v>
      </c>
    </row>
    <row r="74" spans="1:17" x14ac:dyDescent="0.25">
      <c r="A74" s="550">
        <v>46</v>
      </c>
      <c r="B74" s="551" t="s">
        <v>752</v>
      </c>
      <c r="C74" s="466"/>
      <c r="D74" s="453">
        <v>0</v>
      </c>
      <c r="E74" s="453">
        <v>0</v>
      </c>
      <c r="F74" s="453">
        <v>0</v>
      </c>
      <c r="G74" s="453">
        <v>0</v>
      </c>
      <c r="H74" s="453">
        <v>0</v>
      </c>
      <c r="I74" s="453">
        <v>0</v>
      </c>
      <c r="J74" s="453">
        <v>0</v>
      </c>
      <c r="K74" s="455">
        <v>0</v>
      </c>
      <c r="L74" s="455">
        <v>0</v>
      </c>
      <c r="M74" s="455">
        <v>0</v>
      </c>
      <c r="N74" s="455">
        <v>0</v>
      </c>
      <c r="O74" s="455">
        <v>0</v>
      </c>
      <c r="P74" s="455">
        <v>0</v>
      </c>
      <c r="Q74" s="456">
        <v>0</v>
      </c>
    </row>
    <row r="75" spans="1:17" ht="38.25" x14ac:dyDescent="0.25">
      <c r="A75" s="550">
        <v>47</v>
      </c>
      <c r="B75" s="551" t="s">
        <v>753</v>
      </c>
      <c r="C75" s="466">
        <v>0</v>
      </c>
      <c r="D75" s="453">
        <v>1929</v>
      </c>
      <c r="E75" s="453">
        <v>18.975999999999999</v>
      </c>
      <c r="F75" s="453">
        <v>5.734</v>
      </c>
      <c r="G75" s="453">
        <v>2.7</v>
      </c>
      <c r="H75" s="453">
        <v>6829.5329999999994</v>
      </c>
      <c r="I75" s="453">
        <v>534.79099999999994</v>
      </c>
      <c r="J75" s="453">
        <v>9320.7339999999986</v>
      </c>
      <c r="K75" s="455">
        <v>100</v>
      </c>
      <c r="L75" s="455">
        <v>0</v>
      </c>
      <c r="M75" s="455">
        <v>50</v>
      </c>
      <c r="N75" s="455">
        <v>5147.6273505999998</v>
      </c>
      <c r="O75" s="455">
        <v>5147.6273505999998</v>
      </c>
      <c r="P75" s="455">
        <v>486.22832</v>
      </c>
      <c r="Q75" s="456">
        <v>5783.8556705999999</v>
      </c>
    </row>
    <row r="76" spans="1:17" hidden="1" x14ac:dyDescent="0.25">
      <c r="A76" s="550"/>
      <c r="B76" s="561" t="s">
        <v>754</v>
      </c>
      <c r="C76" s="466"/>
      <c r="D76" s="453">
        <v>0</v>
      </c>
      <c r="E76" s="453">
        <v>0</v>
      </c>
      <c r="F76" s="453">
        <v>0</v>
      </c>
      <c r="G76" s="453">
        <v>0</v>
      </c>
      <c r="H76" s="453">
        <v>0</v>
      </c>
      <c r="I76" s="453">
        <v>0</v>
      </c>
      <c r="J76" s="453">
        <v>0</v>
      </c>
      <c r="K76" s="455">
        <v>0</v>
      </c>
      <c r="L76" s="455">
        <v>0</v>
      </c>
      <c r="M76" s="455">
        <v>0</v>
      </c>
      <c r="N76" s="455">
        <v>0</v>
      </c>
      <c r="O76" s="455">
        <v>0</v>
      </c>
      <c r="P76" s="455">
        <v>0</v>
      </c>
      <c r="Q76" s="456">
        <v>0</v>
      </c>
    </row>
    <row r="77" spans="1:17" hidden="1" x14ac:dyDescent="0.25">
      <c r="A77" s="550"/>
      <c r="B77" s="561" t="s">
        <v>755</v>
      </c>
      <c r="C77" s="466"/>
      <c r="D77" s="453">
        <v>0</v>
      </c>
      <c r="E77" s="453">
        <v>0</v>
      </c>
      <c r="F77" s="453">
        <v>0</v>
      </c>
      <c r="G77" s="453">
        <v>0</v>
      </c>
      <c r="H77" s="453">
        <v>0</v>
      </c>
      <c r="I77" s="453">
        <v>0</v>
      </c>
      <c r="J77" s="453">
        <v>0</v>
      </c>
      <c r="K77" s="455">
        <v>0</v>
      </c>
      <c r="L77" s="455">
        <v>0</v>
      </c>
      <c r="M77" s="455">
        <v>0</v>
      </c>
      <c r="N77" s="455">
        <v>0</v>
      </c>
      <c r="O77" s="455">
        <v>0</v>
      </c>
      <c r="P77" s="455">
        <v>0</v>
      </c>
      <c r="Q77" s="456">
        <v>0</v>
      </c>
    </row>
    <row r="78" spans="1:17" hidden="1" x14ac:dyDescent="0.25">
      <c r="A78" s="550"/>
      <c r="B78" s="561" t="s">
        <v>756</v>
      </c>
      <c r="C78" s="466"/>
      <c r="D78" s="453">
        <v>0</v>
      </c>
      <c r="E78" s="453">
        <v>0</v>
      </c>
      <c r="F78" s="453">
        <v>0</v>
      </c>
      <c r="G78" s="453">
        <v>0</v>
      </c>
      <c r="H78" s="453">
        <v>0</v>
      </c>
      <c r="I78" s="453">
        <v>0</v>
      </c>
      <c r="J78" s="453">
        <v>0</v>
      </c>
      <c r="K78" s="455">
        <v>0</v>
      </c>
      <c r="L78" s="455">
        <v>0</v>
      </c>
      <c r="M78" s="455">
        <v>0</v>
      </c>
      <c r="N78" s="455">
        <v>0</v>
      </c>
      <c r="O78" s="455">
        <v>0</v>
      </c>
      <c r="P78" s="455">
        <v>0</v>
      </c>
      <c r="Q78" s="456">
        <v>0</v>
      </c>
    </row>
    <row r="79" spans="1:17" hidden="1" x14ac:dyDescent="0.25">
      <c r="A79" s="550"/>
      <c r="B79" s="561" t="s">
        <v>757</v>
      </c>
      <c r="C79" s="466"/>
      <c r="D79" s="453">
        <v>0</v>
      </c>
      <c r="E79" s="453">
        <v>0</v>
      </c>
      <c r="F79" s="453">
        <v>0</v>
      </c>
      <c r="G79" s="453">
        <v>0</v>
      </c>
      <c r="H79" s="453">
        <v>0</v>
      </c>
      <c r="I79" s="453">
        <v>0</v>
      </c>
      <c r="J79" s="453">
        <v>0</v>
      </c>
      <c r="K79" s="455">
        <v>0</v>
      </c>
      <c r="L79" s="455">
        <v>0</v>
      </c>
      <c r="M79" s="455">
        <v>0</v>
      </c>
      <c r="N79" s="455">
        <v>0</v>
      </c>
      <c r="O79" s="455">
        <v>0</v>
      </c>
      <c r="P79" s="455">
        <v>0</v>
      </c>
      <c r="Q79" s="456">
        <v>0</v>
      </c>
    </row>
    <row r="80" spans="1:17" x14ac:dyDescent="0.25">
      <c r="A80" s="550">
        <v>48</v>
      </c>
      <c r="B80" s="563" t="s">
        <v>758</v>
      </c>
      <c r="C80" s="466"/>
      <c r="D80" s="453">
        <v>38.786999999999999</v>
      </c>
      <c r="E80" s="453">
        <v>0.68700000000000006</v>
      </c>
      <c r="F80" s="453">
        <v>12.576000000000001</v>
      </c>
      <c r="G80" s="453">
        <v>6.0789999999999997</v>
      </c>
      <c r="H80" s="453">
        <v>9191.6769999999997</v>
      </c>
      <c r="I80" s="453">
        <v>40.270000000000003</v>
      </c>
      <c r="J80" s="453">
        <v>9290.0760000000009</v>
      </c>
      <c r="K80" s="455">
        <v>10</v>
      </c>
      <c r="L80" s="455">
        <v>10</v>
      </c>
      <c r="M80" s="455">
        <v>10</v>
      </c>
      <c r="N80" s="455">
        <v>20</v>
      </c>
      <c r="O80" s="455">
        <v>30</v>
      </c>
      <c r="P80" s="455">
        <v>10</v>
      </c>
      <c r="Q80" s="456">
        <v>60</v>
      </c>
    </row>
    <row r="81" spans="1:17" x14ac:dyDescent="0.25">
      <c r="A81" s="550">
        <v>49</v>
      </c>
      <c r="B81" s="551" t="s">
        <v>759</v>
      </c>
      <c r="C81" s="466"/>
      <c r="D81" s="453">
        <v>0</v>
      </c>
      <c r="E81" s="453">
        <v>0</v>
      </c>
      <c r="F81" s="453">
        <v>0</v>
      </c>
      <c r="G81" s="453">
        <v>0</v>
      </c>
      <c r="H81" s="453">
        <v>0</v>
      </c>
      <c r="I81" s="453">
        <v>0</v>
      </c>
      <c r="J81" s="453">
        <v>0</v>
      </c>
      <c r="K81" s="455">
        <v>0</v>
      </c>
      <c r="L81" s="455">
        <v>0</v>
      </c>
      <c r="M81" s="455">
        <v>0</v>
      </c>
      <c r="N81" s="455">
        <v>0</v>
      </c>
      <c r="O81" s="455">
        <v>0</v>
      </c>
      <c r="P81" s="455">
        <v>0</v>
      </c>
      <c r="Q81" s="456">
        <v>0</v>
      </c>
    </row>
    <row r="82" spans="1:17" ht="30" x14ac:dyDescent="0.25">
      <c r="A82" s="467">
        <v>50</v>
      </c>
      <c r="B82" s="468" t="s">
        <v>760</v>
      </c>
      <c r="C82" s="552">
        <v>0</v>
      </c>
      <c r="D82" s="552">
        <v>21737.004000000001</v>
      </c>
      <c r="E82" s="552">
        <v>8053.7840000000006</v>
      </c>
      <c r="F82" s="552">
        <v>4429.7049999999999</v>
      </c>
      <c r="G82" s="552">
        <v>2972.6190000000006</v>
      </c>
      <c r="H82" s="552">
        <v>141472.505</v>
      </c>
      <c r="I82" s="552">
        <v>9323.5119999999988</v>
      </c>
      <c r="J82" s="552">
        <v>187989.12899999999</v>
      </c>
      <c r="K82" s="552">
        <v>25467.743616191998</v>
      </c>
      <c r="L82" s="552">
        <v>12934.713988976378</v>
      </c>
      <c r="M82" s="552">
        <v>3231.9869250000002</v>
      </c>
      <c r="N82" s="552">
        <v>39979.264901820468</v>
      </c>
      <c r="O82" s="552">
        <v>52913.978890796847</v>
      </c>
      <c r="P82" s="552">
        <v>15228.987716930002</v>
      </c>
      <c r="Q82" s="552">
        <v>96842.697148918829</v>
      </c>
    </row>
    <row r="83" spans="1:17" ht="25.5" x14ac:dyDescent="0.25">
      <c r="A83" s="550">
        <v>51</v>
      </c>
      <c r="B83" s="551" t="s">
        <v>761</v>
      </c>
      <c r="C83" s="466"/>
      <c r="D83" s="453">
        <v>0</v>
      </c>
      <c r="E83" s="453">
        <v>0</v>
      </c>
      <c r="F83" s="453">
        <v>0</v>
      </c>
      <c r="G83" s="453">
        <v>0</v>
      </c>
      <c r="H83" s="453">
        <v>187383.04800000001</v>
      </c>
      <c r="I83" s="453">
        <v>0</v>
      </c>
      <c r="J83" s="453">
        <v>187383.04800000001</v>
      </c>
      <c r="K83" s="455">
        <v>0</v>
      </c>
      <c r="L83" s="455">
        <v>0</v>
      </c>
      <c r="M83" s="455">
        <v>0</v>
      </c>
      <c r="N83" s="455">
        <v>0</v>
      </c>
      <c r="O83" s="455">
        <v>0</v>
      </c>
      <c r="P83" s="455">
        <v>0</v>
      </c>
      <c r="Q83" s="456">
        <v>0</v>
      </c>
    </row>
    <row r="84" spans="1:17" x14ac:dyDescent="0.25">
      <c r="A84" s="550">
        <v>52</v>
      </c>
      <c r="B84" s="551" t="s">
        <v>762</v>
      </c>
      <c r="C84" s="466"/>
      <c r="D84" s="453">
        <v>0</v>
      </c>
      <c r="E84" s="453">
        <v>0</v>
      </c>
      <c r="F84" s="453">
        <v>0</v>
      </c>
      <c r="G84" s="453">
        <v>0</v>
      </c>
      <c r="H84" s="453">
        <v>0</v>
      </c>
      <c r="I84" s="453">
        <v>0</v>
      </c>
      <c r="J84" s="453">
        <v>0</v>
      </c>
      <c r="K84" s="455">
        <v>0</v>
      </c>
      <c r="L84" s="455">
        <v>0</v>
      </c>
      <c r="M84" s="455">
        <v>0</v>
      </c>
      <c r="N84" s="455">
        <v>0</v>
      </c>
      <c r="O84" s="455">
        <v>0</v>
      </c>
      <c r="P84" s="455">
        <v>0</v>
      </c>
      <c r="Q84" s="456">
        <v>0</v>
      </c>
    </row>
    <row r="85" spans="1:17" ht="25.5" x14ac:dyDescent="0.25">
      <c r="A85" s="550">
        <v>53</v>
      </c>
      <c r="B85" s="551" t="s">
        <v>763</v>
      </c>
      <c r="C85" s="466"/>
      <c r="D85" s="453">
        <v>0</v>
      </c>
      <c r="E85" s="453">
        <v>0</v>
      </c>
      <c r="F85" s="453">
        <v>0</v>
      </c>
      <c r="G85" s="453">
        <v>0</v>
      </c>
      <c r="H85" s="453">
        <v>0</v>
      </c>
      <c r="I85" s="453">
        <v>0</v>
      </c>
      <c r="J85" s="453">
        <v>0</v>
      </c>
      <c r="K85" s="455">
        <v>0</v>
      </c>
      <c r="L85" s="455">
        <v>0</v>
      </c>
      <c r="M85" s="455">
        <v>0</v>
      </c>
      <c r="N85" s="455">
        <v>0</v>
      </c>
      <c r="O85" s="455">
        <v>0</v>
      </c>
      <c r="P85" s="455">
        <v>0</v>
      </c>
      <c r="Q85" s="456">
        <v>0</v>
      </c>
    </row>
    <row r="86" spans="1:17" ht="25.5" x14ac:dyDescent="0.25">
      <c r="A86" s="550">
        <v>54</v>
      </c>
      <c r="B86" s="551" t="s">
        <v>764</v>
      </c>
      <c r="C86" s="466">
        <v>0</v>
      </c>
      <c r="D86" s="453">
        <v>0</v>
      </c>
      <c r="E86" s="453">
        <v>0</v>
      </c>
      <c r="F86" s="453">
        <v>0</v>
      </c>
      <c r="G86" s="453">
        <v>0</v>
      </c>
      <c r="H86" s="453">
        <v>4947.9159999999993</v>
      </c>
      <c r="I86" s="453">
        <v>300</v>
      </c>
      <c r="J86" s="453">
        <v>5247.9159999999993</v>
      </c>
      <c r="K86" s="455">
        <v>0</v>
      </c>
      <c r="L86" s="455">
        <v>0</v>
      </c>
      <c r="M86" s="455">
        <v>0</v>
      </c>
      <c r="N86" s="455">
        <v>4034</v>
      </c>
      <c r="O86" s="455">
        <v>4034</v>
      </c>
      <c r="P86" s="455">
        <v>0</v>
      </c>
      <c r="Q86" s="456">
        <v>4034</v>
      </c>
    </row>
    <row r="87" spans="1:17" x14ac:dyDescent="0.25">
      <c r="A87" s="550">
        <v>5401</v>
      </c>
      <c r="B87" s="555" t="s">
        <v>765</v>
      </c>
      <c r="C87" s="466"/>
      <c r="D87" s="453">
        <v>0</v>
      </c>
      <c r="E87" s="453">
        <v>0</v>
      </c>
      <c r="F87" s="453">
        <v>0</v>
      </c>
      <c r="G87" s="453">
        <v>0</v>
      </c>
      <c r="H87" s="453">
        <v>0</v>
      </c>
      <c r="I87" s="453">
        <v>0</v>
      </c>
      <c r="J87" s="453">
        <v>0</v>
      </c>
      <c r="K87" s="455">
        <v>0</v>
      </c>
      <c r="L87" s="455">
        <v>0</v>
      </c>
      <c r="M87" s="455">
        <v>0</v>
      </c>
      <c r="N87" s="455">
        <v>0</v>
      </c>
      <c r="O87" s="455">
        <v>0</v>
      </c>
      <c r="P87" s="455">
        <v>0</v>
      </c>
      <c r="Q87" s="456">
        <v>0</v>
      </c>
    </row>
    <row r="88" spans="1:17" x14ac:dyDescent="0.25">
      <c r="A88" s="550">
        <v>5402</v>
      </c>
      <c r="B88" s="555" t="s">
        <v>766</v>
      </c>
      <c r="C88" s="466"/>
      <c r="D88" s="453">
        <v>0</v>
      </c>
      <c r="E88" s="453">
        <v>0</v>
      </c>
      <c r="F88" s="453">
        <v>0</v>
      </c>
      <c r="G88" s="453">
        <v>0</v>
      </c>
      <c r="H88" s="453">
        <v>0</v>
      </c>
      <c r="I88" s="453">
        <v>0</v>
      </c>
      <c r="J88" s="453">
        <v>0</v>
      </c>
      <c r="K88" s="455">
        <v>0</v>
      </c>
      <c r="L88" s="455">
        <v>0</v>
      </c>
      <c r="M88" s="455">
        <v>0</v>
      </c>
      <c r="N88" s="455">
        <v>0</v>
      </c>
      <c r="O88" s="455">
        <v>0</v>
      </c>
      <c r="P88" s="455">
        <v>0</v>
      </c>
      <c r="Q88" s="456">
        <v>0</v>
      </c>
    </row>
    <row r="89" spans="1:17" x14ac:dyDescent="0.25">
      <c r="A89" s="550">
        <v>5403</v>
      </c>
      <c r="B89" s="555" t="s">
        <v>767</v>
      </c>
      <c r="C89" s="466"/>
      <c r="D89" s="453">
        <v>0</v>
      </c>
      <c r="E89" s="453">
        <v>0</v>
      </c>
      <c r="F89" s="453">
        <v>0</v>
      </c>
      <c r="G89" s="453">
        <v>0</v>
      </c>
      <c r="H89" s="453">
        <v>382.41</v>
      </c>
      <c r="I89" s="453">
        <v>0</v>
      </c>
      <c r="J89" s="453">
        <v>382.41</v>
      </c>
      <c r="K89" s="455">
        <v>0</v>
      </c>
      <c r="L89" s="455">
        <v>0</v>
      </c>
      <c r="M89" s="455">
        <v>0</v>
      </c>
      <c r="N89" s="455">
        <v>576</v>
      </c>
      <c r="O89" s="455">
        <v>576</v>
      </c>
      <c r="P89" s="455">
        <v>0</v>
      </c>
      <c r="Q89" s="456">
        <v>576</v>
      </c>
    </row>
    <row r="90" spans="1:17" x14ac:dyDescent="0.25">
      <c r="A90" s="550">
        <v>5404</v>
      </c>
      <c r="B90" s="555" t="s">
        <v>768</v>
      </c>
      <c r="C90" s="466"/>
      <c r="D90" s="453">
        <v>0</v>
      </c>
      <c r="E90" s="453">
        <v>0</v>
      </c>
      <c r="F90" s="453">
        <v>0</v>
      </c>
      <c r="G90" s="453">
        <v>0</v>
      </c>
      <c r="H90" s="453">
        <v>69.3</v>
      </c>
      <c r="I90" s="453">
        <v>0</v>
      </c>
      <c r="J90" s="453">
        <v>69.3</v>
      </c>
      <c r="K90" s="455">
        <v>0</v>
      </c>
      <c r="L90" s="455">
        <v>0</v>
      </c>
      <c r="M90" s="455">
        <v>0</v>
      </c>
      <c r="N90" s="455">
        <v>78</v>
      </c>
      <c r="O90" s="455">
        <v>78</v>
      </c>
      <c r="P90" s="455">
        <v>0</v>
      </c>
      <c r="Q90" s="456">
        <v>78</v>
      </c>
    </row>
    <row r="91" spans="1:17" x14ac:dyDescent="0.25">
      <c r="A91" s="550">
        <v>5405</v>
      </c>
      <c r="B91" s="555" t="s">
        <v>769</v>
      </c>
      <c r="C91" s="466"/>
      <c r="D91" s="453">
        <v>0</v>
      </c>
      <c r="E91" s="453">
        <v>0</v>
      </c>
      <c r="F91" s="453">
        <v>0</v>
      </c>
      <c r="G91" s="453">
        <v>0</v>
      </c>
      <c r="H91" s="453">
        <v>0</v>
      </c>
      <c r="I91" s="453">
        <v>0</v>
      </c>
      <c r="J91" s="453">
        <v>0</v>
      </c>
      <c r="K91" s="455">
        <v>0</v>
      </c>
      <c r="L91" s="455">
        <v>0</v>
      </c>
      <c r="M91" s="455">
        <v>0</v>
      </c>
      <c r="N91" s="455">
        <v>0</v>
      </c>
      <c r="O91" s="455">
        <v>0</v>
      </c>
      <c r="P91" s="455">
        <v>0</v>
      </c>
      <c r="Q91" s="456">
        <v>0</v>
      </c>
    </row>
    <row r="92" spans="1:17" x14ac:dyDescent="0.25">
      <c r="A92" s="550">
        <v>5406</v>
      </c>
      <c r="B92" s="555" t="s">
        <v>770</v>
      </c>
      <c r="C92" s="466"/>
      <c r="D92" s="453">
        <v>0</v>
      </c>
      <c r="E92" s="453">
        <v>0</v>
      </c>
      <c r="F92" s="453">
        <v>0</v>
      </c>
      <c r="G92" s="453">
        <v>0</v>
      </c>
      <c r="H92" s="453">
        <v>1126.7349999999999</v>
      </c>
      <c r="I92" s="453">
        <v>0</v>
      </c>
      <c r="J92" s="453">
        <v>1126.7349999999999</v>
      </c>
      <c r="K92" s="455">
        <v>0</v>
      </c>
      <c r="L92" s="455">
        <v>0</v>
      </c>
      <c r="M92" s="455">
        <v>0</v>
      </c>
      <c r="N92" s="455">
        <v>0</v>
      </c>
      <c r="O92" s="455">
        <v>0</v>
      </c>
      <c r="P92" s="455">
        <v>0</v>
      </c>
      <c r="Q92" s="456">
        <v>0</v>
      </c>
    </row>
    <row r="93" spans="1:17" x14ac:dyDescent="0.25">
      <c r="A93" s="550">
        <v>5407</v>
      </c>
      <c r="B93" s="555" t="s">
        <v>771</v>
      </c>
      <c r="C93" s="466"/>
      <c r="D93" s="453">
        <v>0</v>
      </c>
      <c r="E93" s="453">
        <v>0</v>
      </c>
      <c r="F93" s="453">
        <v>0</v>
      </c>
      <c r="G93" s="453">
        <v>0</v>
      </c>
      <c r="H93" s="453">
        <v>0</v>
      </c>
      <c r="I93" s="453">
        <v>0</v>
      </c>
      <c r="J93" s="453">
        <v>0</v>
      </c>
      <c r="K93" s="455">
        <v>0</v>
      </c>
      <c r="L93" s="455">
        <v>0</v>
      </c>
      <c r="M93" s="455">
        <v>0</v>
      </c>
      <c r="N93" s="455">
        <v>0</v>
      </c>
      <c r="O93" s="455">
        <v>0</v>
      </c>
      <c r="P93" s="455">
        <v>0</v>
      </c>
      <c r="Q93" s="456">
        <v>0</v>
      </c>
    </row>
    <row r="94" spans="1:17" x14ac:dyDescent="0.25">
      <c r="A94" s="550">
        <v>5408</v>
      </c>
      <c r="B94" s="555" t="s">
        <v>772</v>
      </c>
      <c r="C94" s="466"/>
      <c r="D94" s="453">
        <v>0</v>
      </c>
      <c r="E94" s="453">
        <v>0</v>
      </c>
      <c r="F94" s="453">
        <v>0</v>
      </c>
      <c r="G94" s="453">
        <v>0</v>
      </c>
      <c r="H94" s="453">
        <v>1260</v>
      </c>
      <c r="I94" s="453">
        <v>0</v>
      </c>
      <c r="J94" s="453">
        <v>1260</v>
      </c>
      <c r="K94" s="455">
        <v>0</v>
      </c>
      <c r="L94" s="455">
        <v>0</v>
      </c>
      <c r="M94" s="455">
        <v>0</v>
      </c>
      <c r="N94" s="455">
        <v>1080</v>
      </c>
      <c r="O94" s="455">
        <v>1080</v>
      </c>
      <c r="P94" s="455">
        <v>0</v>
      </c>
      <c r="Q94" s="456">
        <v>1080</v>
      </c>
    </row>
    <row r="95" spans="1:17" x14ac:dyDescent="0.25">
      <c r="A95" s="550">
        <v>5409</v>
      </c>
      <c r="B95" s="555" t="s">
        <v>773</v>
      </c>
      <c r="C95" s="466"/>
      <c r="D95" s="453">
        <v>0</v>
      </c>
      <c r="E95" s="453">
        <v>0</v>
      </c>
      <c r="F95" s="453">
        <v>0</v>
      </c>
      <c r="G95" s="453">
        <v>0</v>
      </c>
      <c r="H95" s="453">
        <v>2109.471</v>
      </c>
      <c r="I95" s="453">
        <v>300</v>
      </c>
      <c r="J95" s="453">
        <v>2409.471</v>
      </c>
      <c r="K95" s="455">
        <v>0</v>
      </c>
      <c r="L95" s="455">
        <v>0</v>
      </c>
      <c r="M95" s="455">
        <v>0</v>
      </c>
      <c r="N95" s="455">
        <v>2300</v>
      </c>
      <c r="O95" s="455">
        <v>2300</v>
      </c>
      <c r="P95" s="455">
        <v>0</v>
      </c>
      <c r="Q95" s="456">
        <v>2300</v>
      </c>
    </row>
    <row r="96" spans="1:17" x14ac:dyDescent="0.25">
      <c r="A96" s="550">
        <v>5410</v>
      </c>
      <c r="B96" s="555" t="s">
        <v>774</v>
      </c>
      <c r="C96" s="466"/>
      <c r="D96" s="453">
        <v>0</v>
      </c>
      <c r="E96" s="453">
        <v>0</v>
      </c>
      <c r="F96" s="453">
        <v>0</v>
      </c>
      <c r="G96" s="453">
        <v>0</v>
      </c>
      <c r="H96" s="453">
        <v>0</v>
      </c>
      <c r="I96" s="453">
        <v>0</v>
      </c>
      <c r="J96" s="453">
        <v>0</v>
      </c>
      <c r="K96" s="455">
        <v>0</v>
      </c>
      <c r="L96" s="455">
        <v>0</v>
      </c>
      <c r="M96" s="455">
        <v>0</v>
      </c>
      <c r="N96" s="455">
        <v>0</v>
      </c>
      <c r="O96" s="455">
        <v>0</v>
      </c>
      <c r="P96" s="455">
        <v>0</v>
      </c>
      <c r="Q96" s="456">
        <v>0</v>
      </c>
    </row>
    <row r="97" spans="1:17" x14ac:dyDescent="0.25">
      <c r="A97" s="550">
        <v>5411</v>
      </c>
      <c r="B97" s="555" t="s">
        <v>775</v>
      </c>
      <c r="C97" s="466"/>
      <c r="D97" s="453">
        <v>0</v>
      </c>
      <c r="E97" s="453">
        <v>0</v>
      </c>
      <c r="F97" s="453">
        <v>0</v>
      </c>
      <c r="G97" s="453">
        <v>0</v>
      </c>
      <c r="H97" s="453">
        <v>0</v>
      </c>
      <c r="I97" s="453">
        <v>0</v>
      </c>
      <c r="J97" s="453">
        <v>0</v>
      </c>
      <c r="K97" s="455">
        <v>0</v>
      </c>
      <c r="L97" s="455">
        <v>0</v>
      </c>
      <c r="M97" s="455">
        <v>0</v>
      </c>
      <c r="N97" s="455">
        <v>0</v>
      </c>
      <c r="O97" s="455">
        <v>0</v>
      </c>
      <c r="P97" s="455">
        <v>0</v>
      </c>
      <c r="Q97" s="456">
        <v>0</v>
      </c>
    </row>
    <row r="98" spans="1:17" x14ac:dyDescent="0.25">
      <c r="A98" s="550">
        <v>5412</v>
      </c>
      <c r="B98" s="555" t="s">
        <v>776</v>
      </c>
      <c r="C98" s="466"/>
      <c r="D98" s="453">
        <v>0</v>
      </c>
      <c r="E98" s="453">
        <v>0</v>
      </c>
      <c r="F98" s="453">
        <v>0</v>
      </c>
      <c r="G98" s="453">
        <v>0</v>
      </c>
      <c r="H98" s="453">
        <v>0</v>
      </c>
      <c r="I98" s="453">
        <v>0</v>
      </c>
      <c r="J98" s="453">
        <v>0</v>
      </c>
      <c r="K98" s="455">
        <v>0</v>
      </c>
      <c r="L98" s="455">
        <v>0</v>
      </c>
      <c r="M98" s="455">
        <v>0</v>
      </c>
      <c r="N98" s="455">
        <v>0</v>
      </c>
      <c r="O98" s="455">
        <v>0</v>
      </c>
      <c r="P98" s="455">
        <v>0</v>
      </c>
      <c r="Q98" s="456">
        <v>0</v>
      </c>
    </row>
    <row r="99" spans="1:17" ht="25.5" x14ac:dyDescent="0.25">
      <c r="A99" s="550">
        <v>55</v>
      </c>
      <c r="B99" s="551" t="s">
        <v>777</v>
      </c>
      <c r="C99" s="466">
        <v>0</v>
      </c>
      <c r="D99" s="453">
        <v>0</v>
      </c>
      <c r="E99" s="453">
        <v>0</v>
      </c>
      <c r="F99" s="453">
        <v>0</v>
      </c>
      <c r="G99" s="453">
        <v>0</v>
      </c>
      <c r="H99" s="453">
        <v>21959.952999999998</v>
      </c>
      <c r="I99" s="453">
        <v>0</v>
      </c>
      <c r="J99" s="453">
        <v>21959.952999999998</v>
      </c>
      <c r="K99" s="455">
        <v>0</v>
      </c>
      <c r="L99" s="455">
        <v>0</v>
      </c>
      <c r="M99" s="455">
        <v>0</v>
      </c>
      <c r="N99" s="455">
        <v>1850</v>
      </c>
      <c r="O99" s="455">
        <v>1850</v>
      </c>
      <c r="P99" s="455">
        <v>13543</v>
      </c>
      <c r="Q99" s="456">
        <v>15393</v>
      </c>
    </row>
    <row r="100" spans="1:17" x14ac:dyDescent="0.25">
      <c r="A100" s="550">
        <v>5501</v>
      </c>
      <c r="B100" s="564" t="s">
        <v>778</v>
      </c>
      <c r="C100" s="466"/>
      <c r="D100" s="453">
        <v>0</v>
      </c>
      <c r="E100" s="453">
        <v>0</v>
      </c>
      <c r="F100" s="453">
        <v>0</v>
      </c>
      <c r="G100" s="453">
        <v>0</v>
      </c>
      <c r="H100" s="453">
        <v>1955.4670000000001</v>
      </c>
      <c r="I100" s="453">
        <v>0</v>
      </c>
      <c r="J100" s="453">
        <v>1955.4670000000001</v>
      </c>
      <c r="K100" s="455">
        <v>0</v>
      </c>
      <c r="L100" s="455">
        <v>0</v>
      </c>
      <c r="M100" s="455">
        <v>0</v>
      </c>
      <c r="N100" s="455">
        <v>0</v>
      </c>
      <c r="O100" s="455">
        <v>0</v>
      </c>
      <c r="P100" s="455">
        <v>1955</v>
      </c>
      <c r="Q100" s="456">
        <v>1955</v>
      </c>
    </row>
    <row r="101" spans="1:17" x14ac:dyDescent="0.25">
      <c r="A101" s="550">
        <v>5502</v>
      </c>
      <c r="B101" s="564" t="s">
        <v>779</v>
      </c>
      <c r="C101" s="466"/>
      <c r="D101" s="453">
        <v>0</v>
      </c>
      <c r="E101" s="453">
        <v>0</v>
      </c>
      <c r="F101" s="453">
        <v>0</v>
      </c>
      <c r="G101" s="453">
        <v>0</v>
      </c>
      <c r="H101" s="453">
        <v>0</v>
      </c>
      <c r="I101" s="453">
        <v>0</v>
      </c>
      <c r="J101" s="453">
        <v>0</v>
      </c>
      <c r="K101" s="455">
        <v>0</v>
      </c>
      <c r="L101" s="455">
        <v>0</v>
      </c>
      <c r="M101" s="455">
        <v>0</v>
      </c>
      <c r="N101" s="455">
        <v>0</v>
      </c>
      <c r="O101" s="455">
        <v>0</v>
      </c>
      <c r="P101" s="455">
        <v>0</v>
      </c>
      <c r="Q101" s="456">
        <v>0</v>
      </c>
    </row>
    <row r="102" spans="1:17" x14ac:dyDescent="0.25">
      <c r="A102" s="550">
        <v>5503</v>
      </c>
      <c r="B102" s="564" t="s">
        <v>780</v>
      </c>
      <c r="C102" s="466"/>
      <c r="D102" s="453">
        <v>0</v>
      </c>
      <c r="E102" s="453">
        <v>0</v>
      </c>
      <c r="F102" s="453">
        <v>0</v>
      </c>
      <c r="G102" s="453">
        <v>0</v>
      </c>
      <c r="H102" s="453">
        <v>8160.45</v>
      </c>
      <c r="I102" s="453">
        <v>0</v>
      </c>
      <c r="J102" s="453">
        <v>8160.45</v>
      </c>
      <c r="K102" s="455">
        <v>0</v>
      </c>
      <c r="L102" s="455">
        <v>0</v>
      </c>
      <c r="M102" s="455">
        <v>0</v>
      </c>
      <c r="N102" s="455">
        <v>0</v>
      </c>
      <c r="O102" s="455">
        <v>0</v>
      </c>
      <c r="P102" s="455">
        <v>8182</v>
      </c>
      <c r="Q102" s="456">
        <v>8182</v>
      </c>
    </row>
    <row r="103" spans="1:17" x14ac:dyDescent="0.25">
      <c r="A103" s="550">
        <v>5504</v>
      </c>
      <c r="B103" s="564" t="s">
        <v>781</v>
      </c>
      <c r="C103" s="466"/>
      <c r="D103" s="453">
        <v>0</v>
      </c>
      <c r="E103" s="453">
        <v>0</v>
      </c>
      <c r="F103" s="453">
        <v>0</v>
      </c>
      <c r="G103" s="453">
        <v>0</v>
      </c>
      <c r="H103" s="453">
        <v>0</v>
      </c>
      <c r="I103" s="453">
        <v>0</v>
      </c>
      <c r="J103" s="453">
        <v>0</v>
      </c>
      <c r="K103" s="455">
        <v>0</v>
      </c>
      <c r="L103" s="455">
        <v>0</v>
      </c>
      <c r="M103" s="455">
        <v>0</v>
      </c>
      <c r="N103" s="455">
        <v>0</v>
      </c>
      <c r="O103" s="455">
        <v>0</v>
      </c>
      <c r="P103" s="455">
        <v>0</v>
      </c>
      <c r="Q103" s="456">
        <v>0</v>
      </c>
    </row>
    <row r="104" spans="1:17" x14ac:dyDescent="0.25">
      <c r="A104" s="550">
        <v>5505</v>
      </c>
      <c r="B104" s="564" t="s">
        <v>463</v>
      </c>
      <c r="C104" s="466"/>
      <c r="D104" s="453">
        <v>0</v>
      </c>
      <c r="E104" s="453">
        <v>0</v>
      </c>
      <c r="F104" s="453">
        <v>0</v>
      </c>
      <c r="G104" s="453">
        <v>0</v>
      </c>
      <c r="H104" s="453">
        <v>889.2</v>
      </c>
      <c r="I104" s="453">
        <v>0</v>
      </c>
      <c r="J104" s="453">
        <v>889.2</v>
      </c>
      <c r="K104" s="455">
        <v>0</v>
      </c>
      <c r="L104" s="455">
        <v>0</v>
      </c>
      <c r="M104" s="455">
        <v>0</v>
      </c>
      <c r="N104" s="455">
        <v>74</v>
      </c>
      <c r="O104" s="455">
        <v>74</v>
      </c>
      <c r="P104" s="455">
        <v>0</v>
      </c>
      <c r="Q104" s="456">
        <v>74</v>
      </c>
    </row>
    <row r="105" spans="1:17" x14ac:dyDescent="0.25">
      <c r="A105" s="550">
        <v>5506</v>
      </c>
      <c r="B105" s="564" t="s">
        <v>782</v>
      </c>
      <c r="C105" s="466"/>
      <c r="D105" s="453">
        <v>0</v>
      </c>
      <c r="E105" s="453">
        <v>0</v>
      </c>
      <c r="F105" s="453">
        <v>0</v>
      </c>
      <c r="G105" s="453">
        <v>0</v>
      </c>
      <c r="H105" s="453">
        <v>3117.4850000000001</v>
      </c>
      <c r="I105" s="453">
        <v>0</v>
      </c>
      <c r="J105" s="453">
        <v>3117.4850000000001</v>
      </c>
      <c r="K105" s="455">
        <v>0</v>
      </c>
      <c r="L105" s="455">
        <v>0</v>
      </c>
      <c r="M105" s="455">
        <v>0</v>
      </c>
      <c r="N105" s="455">
        <v>0</v>
      </c>
      <c r="O105" s="455">
        <v>0</v>
      </c>
      <c r="P105" s="455">
        <v>3117</v>
      </c>
      <c r="Q105" s="456">
        <v>3117</v>
      </c>
    </row>
    <row r="106" spans="1:17" x14ac:dyDescent="0.25">
      <c r="A106" s="550">
        <v>5507</v>
      </c>
      <c r="B106" s="564" t="s">
        <v>683</v>
      </c>
      <c r="C106" s="466"/>
      <c r="D106" s="453">
        <v>0</v>
      </c>
      <c r="E106" s="453">
        <v>0</v>
      </c>
      <c r="F106" s="453">
        <v>0</v>
      </c>
      <c r="G106" s="453">
        <v>0</v>
      </c>
      <c r="H106" s="453">
        <v>4270.6149999999998</v>
      </c>
      <c r="I106" s="453">
        <v>0</v>
      </c>
      <c r="J106" s="453">
        <v>4270.6149999999998</v>
      </c>
      <c r="K106" s="455">
        <v>0</v>
      </c>
      <c r="L106" s="455">
        <v>0</v>
      </c>
      <c r="M106" s="455">
        <v>0</v>
      </c>
      <c r="N106" s="455">
        <v>304</v>
      </c>
      <c r="O106" s="455">
        <v>304</v>
      </c>
      <c r="P106" s="455">
        <v>0</v>
      </c>
      <c r="Q106" s="456">
        <v>304</v>
      </c>
    </row>
    <row r="107" spans="1:17" x14ac:dyDescent="0.25">
      <c r="A107" s="550">
        <v>5508</v>
      </c>
      <c r="B107" s="564" t="s">
        <v>783</v>
      </c>
      <c r="C107" s="466"/>
      <c r="D107" s="453">
        <v>0</v>
      </c>
      <c r="E107" s="453">
        <v>0</v>
      </c>
      <c r="F107" s="453">
        <v>0</v>
      </c>
      <c r="G107" s="453">
        <v>0</v>
      </c>
      <c r="H107" s="453">
        <v>0</v>
      </c>
      <c r="I107" s="453">
        <v>0</v>
      </c>
      <c r="J107" s="453">
        <v>0</v>
      </c>
      <c r="K107" s="455">
        <v>0</v>
      </c>
      <c r="L107" s="455">
        <v>0</v>
      </c>
      <c r="M107" s="455">
        <v>0</v>
      </c>
      <c r="N107" s="455">
        <v>0</v>
      </c>
      <c r="O107" s="455">
        <v>0</v>
      </c>
      <c r="P107" s="455">
        <v>0</v>
      </c>
      <c r="Q107" s="456">
        <v>0</v>
      </c>
    </row>
    <row r="108" spans="1:17" x14ac:dyDescent="0.25">
      <c r="A108" s="550">
        <v>5509</v>
      </c>
      <c r="B108" s="564" t="s">
        <v>684</v>
      </c>
      <c r="C108" s="466"/>
      <c r="D108" s="453">
        <v>0</v>
      </c>
      <c r="E108" s="453">
        <v>0</v>
      </c>
      <c r="F108" s="453">
        <v>0</v>
      </c>
      <c r="G108" s="453">
        <v>0</v>
      </c>
      <c r="H108" s="453">
        <v>516.13</v>
      </c>
      <c r="I108" s="453">
        <v>0</v>
      </c>
      <c r="J108" s="453">
        <v>516.13</v>
      </c>
      <c r="K108" s="455">
        <v>0</v>
      </c>
      <c r="L108" s="455">
        <v>0</v>
      </c>
      <c r="M108" s="455">
        <v>0</v>
      </c>
      <c r="N108" s="455">
        <v>516</v>
      </c>
      <c r="O108" s="455">
        <v>516</v>
      </c>
      <c r="P108" s="455">
        <v>0</v>
      </c>
      <c r="Q108" s="456">
        <v>516</v>
      </c>
    </row>
    <row r="109" spans="1:17" x14ac:dyDescent="0.25">
      <c r="A109" s="550">
        <v>5510</v>
      </c>
      <c r="B109" s="564" t="s">
        <v>685</v>
      </c>
      <c r="C109" s="466"/>
      <c r="D109" s="453">
        <v>0</v>
      </c>
      <c r="E109" s="453">
        <v>0</v>
      </c>
      <c r="F109" s="453">
        <v>0</v>
      </c>
      <c r="G109" s="453">
        <v>0</v>
      </c>
      <c r="H109" s="453">
        <v>513</v>
      </c>
      <c r="I109" s="453">
        <v>0</v>
      </c>
      <c r="J109" s="453">
        <v>513</v>
      </c>
      <c r="K109" s="455">
        <v>0</v>
      </c>
      <c r="L109" s="455">
        <v>0</v>
      </c>
      <c r="M109" s="455">
        <v>0</v>
      </c>
      <c r="N109" s="455">
        <v>513</v>
      </c>
      <c r="O109" s="455">
        <v>513</v>
      </c>
      <c r="P109" s="455">
        <v>0</v>
      </c>
      <c r="Q109" s="456">
        <v>513</v>
      </c>
    </row>
    <row r="110" spans="1:17" x14ac:dyDescent="0.25">
      <c r="A110" s="550">
        <v>5511</v>
      </c>
      <c r="B110" s="564" t="s">
        <v>784</v>
      </c>
      <c r="C110" s="466"/>
      <c r="D110" s="453">
        <v>0</v>
      </c>
      <c r="E110" s="453">
        <v>0</v>
      </c>
      <c r="F110" s="453">
        <v>0</v>
      </c>
      <c r="G110" s="453">
        <v>0</v>
      </c>
      <c r="H110" s="453">
        <v>1218</v>
      </c>
      <c r="I110" s="453">
        <v>0</v>
      </c>
      <c r="J110" s="453">
        <v>1218</v>
      </c>
      <c r="K110" s="455">
        <v>0</v>
      </c>
      <c r="L110" s="455">
        <v>0</v>
      </c>
      <c r="M110" s="455">
        <v>0</v>
      </c>
      <c r="N110" s="455">
        <v>0</v>
      </c>
      <c r="O110" s="455">
        <v>0</v>
      </c>
      <c r="P110" s="455">
        <v>0</v>
      </c>
      <c r="Q110" s="456">
        <v>0</v>
      </c>
    </row>
    <row r="111" spans="1:17" x14ac:dyDescent="0.25">
      <c r="A111" s="550">
        <v>5512</v>
      </c>
      <c r="B111" s="564" t="s">
        <v>785</v>
      </c>
      <c r="C111" s="466"/>
      <c r="D111" s="453">
        <v>0</v>
      </c>
      <c r="E111" s="453">
        <v>0</v>
      </c>
      <c r="F111" s="453">
        <v>0</v>
      </c>
      <c r="G111" s="453">
        <v>0</v>
      </c>
      <c r="H111" s="453">
        <v>0</v>
      </c>
      <c r="I111" s="453">
        <v>0</v>
      </c>
      <c r="J111" s="453">
        <v>0</v>
      </c>
      <c r="K111" s="455">
        <v>0</v>
      </c>
      <c r="L111" s="455">
        <v>0</v>
      </c>
      <c r="M111" s="455">
        <v>0</v>
      </c>
      <c r="N111" s="455">
        <v>0</v>
      </c>
      <c r="O111" s="455">
        <v>0</v>
      </c>
      <c r="P111" s="455">
        <v>0</v>
      </c>
      <c r="Q111" s="456">
        <v>0</v>
      </c>
    </row>
    <row r="112" spans="1:17" x14ac:dyDescent="0.25">
      <c r="A112" s="550">
        <v>5513</v>
      </c>
      <c r="B112" s="564" t="s">
        <v>680</v>
      </c>
      <c r="C112" s="466"/>
      <c r="D112" s="453">
        <v>0</v>
      </c>
      <c r="E112" s="453">
        <v>0</v>
      </c>
      <c r="F112" s="453">
        <v>0</v>
      </c>
      <c r="G112" s="453">
        <v>0</v>
      </c>
      <c r="H112" s="453">
        <v>360</v>
      </c>
      <c r="I112" s="453">
        <v>0</v>
      </c>
      <c r="J112" s="453">
        <v>360</v>
      </c>
      <c r="K112" s="455">
        <v>0</v>
      </c>
      <c r="L112" s="455">
        <v>0</v>
      </c>
      <c r="M112" s="455">
        <v>0</v>
      </c>
      <c r="N112" s="455">
        <v>0</v>
      </c>
      <c r="O112" s="455">
        <v>0</v>
      </c>
      <c r="P112" s="455">
        <v>0</v>
      </c>
      <c r="Q112" s="456">
        <v>0</v>
      </c>
    </row>
    <row r="113" spans="1:18" x14ac:dyDescent="0.25">
      <c r="A113" s="550">
        <v>5514</v>
      </c>
      <c r="B113" s="564" t="s">
        <v>786</v>
      </c>
      <c r="C113" s="466"/>
      <c r="D113" s="453">
        <v>0</v>
      </c>
      <c r="E113" s="453">
        <v>0</v>
      </c>
      <c r="F113" s="453">
        <v>0</v>
      </c>
      <c r="G113" s="453">
        <v>0</v>
      </c>
      <c r="H113" s="453">
        <v>0</v>
      </c>
      <c r="I113" s="453">
        <v>0</v>
      </c>
      <c r="J113" s="453">
        <v>0</v>
      </c>
      <c r="K113" s="455">
        <v>0</v>
      </c>
      <c r="L113" s="455">
        <v>0</v>
      </c>
      <c r="M113" s="455">
        <v>0</v>
      </c>
      <c r="N113" s="455">
        <v>0</v>
      </c>
      <c r="O113" s="455">
        <v>0</v>
      </c>
      <c r="P113" s="455">
        <v>0</v>
      </c>
      <c r="Q113" s="456">
        <v>0</v>
      </c>
    </row>
    <row r="114" spans="1:18" x14ac:dyDescent="0.25">
      <c r="A114" s="550">
        <v>5515</v>
      </c>
      <c r="B114" s="564" t="s">
        <v>787</v>
      </c>
      <c r="C114" s="466"/>
      <c r="D114" s="453">
        <v>0</v>
      </c>
      <c r="E114" s="453">
        <v>0</v>
      </c>
      <c r="F114" s="453">
        <v>0</v>
      </c>
      <c r="G114" s="453">
        <v>0</v>
      </c>
      <c r="H114" s="453">
        <v>50</v>
      </c>
      <c r="I114" s="453">
        <v>0</v>
      </c>
      <c r="J114" s="453">
        <v>50</v>
      </c>
      <c r="K114" s="455">
        <v>0</v>
      </c>
      <c r="L114" s="455">
        <v>0</v>
      </c>
      <c r="M114" s="455">
        <v>0</v>
      </c>
      <c r="N114" s="455">
        <v>60</v>
      </c>
      <c r="O114" s="455">
        <v>60</v>
      </c>
      <c r="P114" s="455">
        <v>0</v>
      </c>
      <c r="Q114" s="456">
        <v>60</v>
      </c>
    </row>
    <row r="115" spans="1:18" x14ac:dyDescent="0.25">
      <c r="A115" s="550">
        <v>5516</v>
      </c>
      <c r="B115" s="564" t="s">
        <v>788</v>
      </c>
      <c r="C115" s="466"/>
      <c r="D115" s="453">
        <v>0</v>
      </c>
      <c r="E115" s="453">
        <v>0</v>
      </c>
      <c r="F115" s="453">
        <v>0</v>
      </c>
      <c r="G115" s="453">
        <v>0</v>
      </c>
      <c r="H115" s="453">
        <v>0</v>
      </c>
      <c r="I115" s="453">
        <v>0</v>
      </c>
      <c r="J115" s="453">
        <v>0</v>
      </c>
      <c r="K115" s="455">
        <v>0</v>
      </c>
      <c r="L115" s="455">
        <v>0</v>
      </c>
      <c r="M115" s="455">
        <v>0</v>
      </c>
      <c r="N115" s="455">
        <v>0</v>
      </c>
      <c r="O115" s="455">
        <v>0</v>
      </c>
      <c r="P115" s="455">
        <v>0</v>
      </c>
      <c r="Q115" s="456">
        <v>0</v>
      </c>
    </row>
    <row r="116" spans="1:18" x14ac:dyDescent="0.25">
      <c r="A116" s="550">
        <v>5517</v>
      </c>
      <c r="B116" s="564" t="s">
        <v>789</v>
      </c>
      <c r="C116" s="466"/>
      <c r="D116" s="453">
        <v>0</v>
      </c>
      <c r="E116" s="453">
        <v>0</v>
      </c>
      <c r="F116" s="453">
        <v>0</v>
      </c>
      <c r="G116" s="453">
        <v>0</v>
      </c>
      <c r="H116" s="453">
        <v>200.53200000000001</v>
      </c>
      <c r="I116" s="453">
        <v>0</v>
      </c>
      <c r="J116" s="453">
        <v>200.53200000000001</v>
      </c>
      <c r="K116" s="455">
        <v>0</v>
      </c>
      <c r="L116" s="455">
        <v>0</v>
      </c>
      <c r="M116" s="455">
        <v>0</v>
      </c>
      <c r="N116" s="455">
        <v>201</v>
      </c>
      <c r="O116" s="455">
        <v>201</v>
      </c>
      <c r="P116" s="455">
        <v>0</v>
      </c>
      <c r="Q116" s="456">
        <v>201</v>
      </c>
    </row>
    <row r="117" spans="1:18" x14ac:dyDescent="0.25">
      <c r="A117" s="550">
        <v>5518</v>
      </c>
      <c r="B117" s="564" t="s">
        <v>790</v>
      </c>
      <c r="C117" s="466"/>
      <c r="D117" s="453">
        <v>0</v>
      </c>
      <c r="E117" s="453">
        <v>0</v>
      </c>
      <c r="F117" s="453">
        <v>0</v>
      </c>
      <c r="G117" s="453">
        <v>0</v>
      </c>
      <c r="H117" s="453">
        <v>0</v>
      </c>
      <c r="I117" s="453">
        <v>0</v>
      </c>
      <c r="J117" s="453">
        <v>0</v>
      </c>
      <c r="K117" s="455">
        <v>0</v>
      </c>
      <c r="L117" s="455">
        <v>0</v>
      </c>
      <c r="M117" s="455">
        <v>0</v>
      </c>
      <c r="N117" s="455">
        <v>0</v>
      </c>
      <c r="O117" s="455">
        <v>0</v>
      </c>
      <c r="P117" s="455">
        <v>0</v>
      </c>
      <c r="Q117" s="456">
        <v>0</v>
      </c>
    </row>
    <row r="118" spans="1:18" x14ac:dyDescent="0.25">
      <c r="A118" s="550">
        <v>5519</v>
      </c>
      <c r="B118" s="564" t="s">
        <v>464</v>
      </c>
      <c r="C118" s="466"/>
      <c r="D118" s="453">
        <v>0</v>
      </c>
      <c r="E118" s="453">
        <v>0</v>
      </c>
      <c r="F118" s="453">
        <v>0</v>
      </c>
      <c r="G118" s="453">
        <v>0</v>
      </c>
      <c r="H118" s="453">
        <v>133</v>
      </c>
      <c r="I118" s="453">
        <v>0</v>
      </c>
      <c r="J118" s="453">
        <v>133</v>
      </c>
      <c r="K118" s="455">
        <v>0</v>
      </c>
      <c r="L118" s="455">
        <v>0</v>
      </c>
      <c r="M118" s="455">
        <v>0</v>
      </c>
      <c r="N118" s="455">
        <v>0</v>
      </c>
      <c r="O118" s="455">
        <v>0</v>
      </c>
      <c r="P118" s="455">
        <v>0</v>
      </c>
      <c r="Q118" s="456">
        <v>0</v>
      </c>
    </row>
    <row r="119" spans="1:18" x14ac:dyDescent="0.25">
      <c r="A119" s="550">
        <v>5520</v>
      </c>
      <c r="B119" s="564" t="s">
        <v>791</v>
      </c>
      <c r="C119" s="466"/>
      <c r="D119" s="453">
        <v>0</v>
      </c>
      <c r="E119" s="453">
        <v>0</v>
      </c>
      <c r="F119" s="453">
        <v>0</v>
      </c>
      <c r="G119" s="453">
        <v>0</v>
      </c>
      <c r="H119" s="453">
        <v>287.35000000000002</v>
      </c>
      <c r="I119" s="453">
        <v>0</v>
      </c>
      <c r="J119" s="453">
        <v>287.35000000000002</v>
      </c>
      <c r="K119" s="455">
        <v>0</v>
      </c>
      <c r="L119" s="455">
        <v>0</v>
      </c>
      <c r="M119" s="455">
        <v>0</v>
      </c>
      <c r="N119" s="455">
        <v>182</v>
      </c>
      <c r="O119" s="455">
        <v>182</v>
      </c>
      <c r="P119" s="455">
        <v>0</v>
      </c>
      <c r="Q119" s="456">
        <v>182</v>
      </c>
    </row>
    <row r="120" spans="1:18" x14ac:dyDescent="0.25">
      <c r="A120" s="550">
        <v>5521</v>
      </c>
      <c r="B120" s="564" t="s">
        <v>682</v>
      </c>
      <c r="C120" s="466"/>
      <c r="D120" s="453">
        <v>0</v>
      </c>
      <c r="E120" s="453">
        <v>0</v>
      </c>
      <c r="F120" s="453">
        <v>0</v>
      </c>
      <c r="G120" s="453">
        <v>0</v>
      </c>
      <c r="H120" s="453">
        <v>288.72399999999999</v>
      </c>
      <c r="I120" s="453">
        <v>0</v>
      </c>
      <c r="J120" s="453">
        <v>288.72399999999999</v>
      </c>
      <c r="K120" s="455">
        <v>0</v>
      </c>
      <c r="L120" s="455">
        <v>0</v>
      </c>
      <c r="M120" s="455">
        <v>0</v>
      </c>
      <c r="N120" s="455">
        <v>0</v>
      </c>
      <c r="O120" s="455">
        <v>0</v>
      </c>
      <c r="P120" s="455">
        <v>289</v>
      </c>
      <c r="Q120" s="456">
        <v>289</v>
      </c>
    </row>
    <row r="121" spans="1:18" x14ac:dyDescent="0.25">
      <c r="A121" s="550">
        <v>5522</v>
      </c>
      <c r="B121" s="564" t="s">
        <v>681</v>
      </c>
      <c r="C121" s="466"/>
      <c r="D121" s="453">
        <v>0</v>
      </c>
      <c r="E121" s="453">
        <v>0</v>
      </c>
      <c r="F121" s="453">
        <v>0</v>
      </c>
      <c r="G121" s="453">
        <v>0</v>
      </c>
      <c r="H121" s="453">
        <v>0</v>
      </c>
      <c r="I121" s="453">
        <v>0</v>
      </c>
      <c r="J121" s="453">
        <v>0</v>
      </c>
      <c r="K121" s="455">
        <v>0</v>
      </c>
      <c r="L121" s="455">
        <v>0</v>
      </c>
      <c r="M121" s="455">
        <v>0</v>
      </c>
      <c r="N121" s="455">
        <v>0</v>
      </c>
      <c r="O121" s="455">
        <v>0</v>
      </c>
      <c r="P121" s="455">
        <v>0</v>
      </c>
      <c r="Q121" s="456">
        <v>0</v>
      </c>
    </row>
    <row r="122" spans="1:18" ht="25.5" x14ac:dyDescent="0.25">
      <c r="A122" s="550">
        <v>56</v>
      </c>
      <c r="B122" s="551" t="s">
        <v>792</v>
      </c>
      <c r="C122" s="466">
        <v>0</v>
      </c>
      <c r="D122" s="453">
        <v>0</v>
      </c>
      <c r="E122" s="453">
        <v>0</v>
      </c>
      <c r="F122" s="453">
        <v>0</v>
      </c>
      <c r="G122" s="453">
        <v>0</v>
      </c>
      <c r="H122" s="453">
        <v>214290.91700000002</v>
      </c>
      <c r="I122" s="453">
        <v>300</v>
      </c>
      <c r="J122" s="453">
        <v>214590.91700000002</v>
      </c>
      <c r="K122" s="455">
        <v>0</v>
      </c>
      <c r="L122" s="455">
        <v>0</v>
      </c>
      <c r="M122" s="455">
        <v>0</v>
      </c>
      <c r="N122" s="455">
        <v>5884</v>
      </c>
      <c r="O122" s="455">
        <v>5884</v>
      </c>
      <c r="P122" s="455">
        <v>13543</v>
      </c>
      <c r="Q122" s="456">
        <v>19427</v>
      </c>
    </row>
    <row r="123" spans="1:18" x14ac:dyDescent="0.25">
      <c r="A123" s="550">
        <v>57</v>
      </c>
      <c r="B123" s="551" t="s">
        <v>793</v>
      </c>
      <c r="C123" s="466"/>
      <c r="D123" s="453">
        <v>0</v>
      </c>
      <c r="E123" s="453">
        <v>0</v>
      </c>
      <c r="F123" s="453">
        <v>0</v>
      </c>
      <c r="G123" s="453">
        <v>0</v>
      </c>
      <c r="H123" s="453">
        <v>0</v>
      </c>
      <c r="I123" s="453">
        <v>0</v>
      </c>
      <c r="J123" s="453">
        <v>0</v>
      </c>
      <c r="K123" s="455">
        <v>0</v>
      </c>
      <c r="L123" s="455">
        <v>0</v>
      </c>
      <c r="M123" s="455">
        <v>0</v>
      </c>
      <c r="N123" s="455">
        <v>0</v>
      </c>
      <c r="O123" s="455">
        <f>1351+2668</f>
        <v>4019</v>
      </c>
      <c r="P123" s="455">
        <v>0</v>
      </c>
      <c r="Q123" s="456">
        <f>1351+2668</f>
        <v>4019</v>
      </c>
    </row>
    <row r="124" spans="1:18" x14ac:dyDescent="0.25">
      <c r="A124" s="550">
        <v>58</v>
      </c>
      <c r="B124" s="551" t="s">
        <v>794</v>
      </c>
      <c r="C124" s="466"/>
      <c r="D124" s="453">
        <v>313</v>
      </c>
      <c r="E124" s="453">
        <v>0</v>
      </c>
      <c r="F124" s="453">
        <v>0</v>
      </c>
      <c r="G124" s="453">
        <v>0</v>
      </c>
      <c r="H124" s="453">
        <v>-111</v>
      </c>
      <c r="I124" s="453">
        <v>0</v>
      </c>
      <c r="J124" s="453">
        <v>202</v>
      </c>
      <c r="K124" s="455">
        <v>0</v>
      </c>
      <c r="L124" s="455">
        <v>0</v>
      </c>
      <c r="M124" s="455">
        <v>0</v>
      </c>
      <c r="N124" s="455">
        <v>0</v>
      </c>
      <c r="O124" s="455">
        <v>0</v>
      </c>
      <c r="P124" s="455">
        <v>0</v>
      </c>
      <c r="Q124" s="456">
        <v>0</v>
      </c>
    </row>
    <row r="125" spans="1:18" ht="30" x14ac:dyDescent="0.25">
      <c r="A125" s="467">
        <v>59</v>
      </c>
      <c r="B125" s="468" t="s">
        <v>795</v>
      </c>
      <c r="C125" s="552">
        <v>0</v>
      </c>
      <c r="D125" s="552">
        <v>313</v>
      </c>
      <c r="E125" s="552">
        <v>0</v>
      </c>
      <c r="F125" s="552">
        <v>0</v>
      </c>
      <c r="G125" s="552">
        <v>0</v>
      </c>
      <c r="H125" s="552">
        <v>214179.91700000002</v>
      </c>
      <c r="I125" s="552">
        <v>300</v>
      </c>
      <c r="J125" s="552">
        <v>214792.91700000002</v>
      </c>
      <c r="K125" s="552">
        <v>0</v>
      </c>
      <c r="L125" s="552">
        <v>0</v>
      </c>
      <c r="M125" s="552">
        <v>0</v>
      </c>
      <c r="N125" s="552">
        <v>5884</v>
      </c>
      <c r="O125" s="552">
        <f>5884+4019</f>
        <v>9903</v>
      </c>
      <c r="P125" s="552">
        <v>13543</v>
      </c>
      <c r="Q125" s="552">
        <f>19427+4019</f>
        <v>23446</v>
      </c>
      <c r="R125" s="533"/>
    </row>
    <row r="126" spans="1:18" x14ac:dyDescent="0.25">
      <c r="A126" s="467">
        <v>60</v>
      </c>
      <c r="B126" s="468" t="s">
        <v>796</v>
      </c>
      <c r="C126" s="552"/>
      <c r="D126" s="552">
        <v>0</v>
      </c>
      <c r="E126" s="552">
        <v>0</v>
      </c>
      <c r="F126" s="552">
        <v>0</v>
      </c>
      <c r="G126" s="552">
        <v>0</v>
      </c>
      <c r="H126" s="552">
        <v>0</v>
      </c>
      <c r="I126" s="552">
        <v>0</v>
      </c>
      <c r="J126" s="552">
        <v>0</v>
      </c>
      <c r="K126" s="552">
        <v>0</v>
      </c>
      <c r="L126" s="552">
        <v>0</v>
      </c>
      <c r="M126" s="552">
        <v>0</v>
      </c>
      <c r="N126" s="552">
        <v>0</v>
      </c>
      <c r="O126" s="552">
        <v>0</v>
      </c>
      <c r="P126" s="552">
        <v>0</v>
      </c>
      <c r="Q126" s="552">
        <v>0</v>
      </c>
    </row>
    <row r="127" spans="1:18" x14ac:dyDescent="0.25">
      <c r="A127" s="467">
        <v>61</v>
      </c>
      <c r="B127" s="468" t="s">
        <v>797</v>
      </c>
      <c r="C127" s="552">
        <v>0</v>
      </c>
      <c r="D127" s="552">
        <v>84495.775000000009</v>
      </c>
      <c r="E127" s="552">
        <v>22752.658000000003</v>
      </c>
      <c r="F127" s="552">
        <v>16580.095999999998</v>
      </c>
      <c r="G127" s="552">
        <v>4763.2980000000007</v>
      </c>
      <c r="H127" s="552">
        <v>378336.49300000002</v>
      </c>
      <c r="I127" s="552">
        <v>65667.757999999987</v>
      </c>
      <c r="J127" s="552">
        <v>572596.07799999998</v>
      </c>
      <c r="K127" s="552">
        <v>70679.687616191994</v>
      </c>
      <c r="L127" s="552">
        <v>12934.713988976378</v>
      </c>
      <c r="M127" s="552">
        <v>7948.7669249999999</v>
      </c>
      <c r="N127" s="552">
        <v>74300.264901820468</v>
      </c>
      <c r="O127" s="552">
        <v>87234.978890796847</v>
      </c>
      <c r="P127" s="552">
        <v>75810.091716930008</v>
      </c>
      <c r="Q127" s="552">
        <v>241673.52514891891</v>
      </c>
    </row>
    <row r="128" spans="1:18" x14ac:dyDescent="0.25">
      <c r="A128" s="550">
        <v>62</v>
      </c>
      <c r="B128" s="551" t="s">
        <v>798</v>
      </c>
      <c r="C128" s="466"/>
      <c r="D128" s="453">
        <v>0</v>
      </c>
      <c r="E128" s="453">
        <v>0</v>
      </c>
      <c r="F128" s="453">
        <v>0</v>
      </c>
      <c r="G128" s="453">
        <v>0</v>
      </c>
      <c r="H128" s="453">
        <v>830.56399999999996</v>
      </c>
      <c r="I128" s="453">
        <v>0</v>
      </c>
      <c r="J128" s="453">
        <v>830.56399999999996</v>
      </c>
      <c r="K128" s="455">
        <v>0</v>
      </c>
      <c r="L128" s="455">
        <v>0</v>
      </c>
      <c r="M128" s="455">
        <v>0</v>
      </c>
      <c r="N128" s="455"/>
      <c r="O128" s="455"/>
      <c r="P128" s="455">
        <v>0</v>
      </c>
      <c r="Q128" s="456"/>
    </row>
    <row r="129" spans="1:18" x14ac:dyDescent="0.25">
      <c r="A129" s="550">
        <v>63</v>
      </c>
      <c r="B129" s="551" t="s">
        <v>799</v>
      </c>
      <c r="C129" s="466"/>
      <c r="D129" s="453">
        <v>0</v>
      </c>
      <c r="E129" s="453">
        <v>0</v>
      </c>
      <c r="F129" s="453">
        <v>0</v>
      </c>
      <c r="G129" s="453">
        <v>0</v>
      </c>
      <c r="H129" s="453">
        <v>184143.348</v>
      </c>
      <c r="I129" s="453">
        <v>83.45</v>
      </c>
      <c r="J129" s="453">
        <v>184226.79800000001</v>
      </c>
      <c r="K129" s="455">
        <v>0</v>
      </c>
      <c r="L129" s="455">
        <v>0</v>
      </c>
      <c r="M129" s="455">
        <v>0</v>
      </c>
      <c r="N129" s="455">
        <v>27105</v>
      </c>
      <c r="O129" s="455">
        <f>24275.79+4180-1351</f>
        <v>27104.79</v>
      </c>
      <c r="P129" s="455">
        <v>0</v>
      </c>
      <c r="Q129" s="456">
        <v>27104</v>
      </c>
    </row>
    <row r="130" spans="1:18" ht="25.5" x14ac:dyDescent="0.25">
      <c r="A130" s="550">
        <v>64</v>
      </c>
      <c r="B130" s="551" t="s">
        <v>800</v>
      </c>
      <c r="C130" s="466"/>
      <c r="D130" s="453">
        <v>0</v>
      </c>
      <c r="E130" s="453">
        <v>0</v>
      </c>
      <c r="F130" s="453">
        <v>0</v>
      </c>
      <c r="G130" s="453">
        <v>0</v>
      </c>
      <c r="H130" s="453">
        <v>0</v>
      </c>
      <c r="I130" s="453">
        <v>0</v>
      </c>
      <c r="J130" s="453">
        <v>0</v>
      </c>
      <c r="K130" s="455">
        <v>0</v>
      </c>
      <c r="L130" s="455">
        <v>0</v>
      </c>
      <c r="M130" s="455">
        <v>0</v>
      </c>
      <c r="N130" s="455">
        <v>0</v>
      </c>
      <c r="O130" s="455">
        <v>0</v>
      </c>
      <c r="P130" s="455">
        <v>0</v>
      </c>
      <c r="Q130" s="456">
        <v>0</v>
      </c>
    </row>
    <row r="131" spans="1:18" x14ac:dyDescent="0.25">
      <c r="A131" s="550">
        <v>65</v>
      </c>
      <c r="B131" s="551" t="s">
        <v>4</v>
      </c>
      <c r="C131" s="466"/>
      <c r="D131" s="453">
        <v>0</v>
      </c>
      <c r="E131" s="453">
        <v>0</v>
      </c>
      <c r="F131" s="453">
        <v>0</v>
      </c>
      <c r="G131" s="453">
        <v>0</v>
      </c>
      <c r="H131" s="453">
        <v>0</v>
      </c>
      <c r="I131" s="453">
        <v>0</v>
      </c>
      <c r="J131" s="453">
        <v>0</v>
      </c>
      <c r="K131" s="455">
        <v>0</v>
      </c>
      <c r="L131" s="455">
        <v>0</v>
      </c>
      <c r="M131" s="455">
        <v>0</v>
      </c>
      <c r="N131" s="455">
        <v>2668.348</v>
      </c>
      <c r="O131" s="455">
        <v>0</v>
      </c>
      <c r="P131" s="455">
        <v>0</v>
      </c>
      <c r="Q131" s="456">
        <v>0</v>
      </c>
    </row>
    <row r="132" spans="1:18" x14ac:dyDescent="0.25">
      <c r="A132" s="550">
        <v>66</v>
      </c>
      <c r="B132" s="551" t="s">
        <v>801</v>
      </c>
      <c r="C132" s="466"/>
      <c r="D132" s="453">
        <v>0</v>
      </c>
      <c r="E132" s="453">
        <v>0</v>
      </c>
      <c r="F132" s="453">
        <v>0</v>
      </c>
      <c r="G132" s="453">
        <v>0</v>
      </c>
      <c r="H132" s="453">
        <v>0</v>
      </c>
      <c r="I132" s="453">
        <v>0</v>
      </c>
      <c r="J132" s="453">
        <v>0</v>
      </c>
      <c r="K132" s="455">
        <v>0</v>
      </c>
      <c r="L132" s="455">
        <v>0</v>
      </c>
      <c r="M132" s="455">
        <v>0</v>
      </c>
      <c r="N132" s="455">
        <v>0</v>
      </c>
      <c r="O132" s="455">
        <v>0</v>
      </c>
      <c r="P132" s="455">
        <v>0</v>
      </c>
      <c r="Q132" s="456">
        <v>0</v>
      </c>
    </row>
    <row r="133" spans="1:18" ht="25.5" x14ac:dyDescent="0.25">
      <c r="A133" s="550">
        <v>67</v>
      </c>
      <c r="B133" s="551" t="s">
        <v>802</v>
      </c>
      <c r="C133" s="466"/>
      <c r="D133" s="453">
        <v>0</v>
      </c>
      <c r="E133" s="453">
        <v>0</v>
      </c>
      <c r="F133" s="453">
        <v>0</v>
      </c>
      <c r="G133" s="453">
        <v>0</v>
      </c>
      <c r="H133" s="453">
        <v>0</v>
      </c>
      <c r="I133" s="453">
        <v>0</v>
      </c>
      <c r="J133" s="453">
        <v>0</v>
      </c>
      <c r="K133" s="455">
        <v>0</v>
      </c>
      <c r="L133" s="455">
        <v>0</v>
      </c>
      <c r="M133" s="455">
        <v>0</v>
      </c>
      <c r="N133" s="455">
        <v>0</v>
      </c>
      <c r="O133" s="455">
        <v>0</v>
      </c>
      <c r="P133" s="455">
        <v>0</v>
      </c>
      <c r="Q133" s="456">
        <v>0</v>
      </c>
    </row>
    <row r="134" spans="1:18" ht="25.5" x14ac:dyDescent="0.25">
      <c r="A134" s="550">
        <v>68</v>
      </c>
      <c r="B134" s="551" t="s">
        <v>803</v>
      </c>
      <c r="C134" s="466"/>
      <c r="D134" s="453">
        <v>0</v>
      </c>
      <c r="E134" s="453">
        <v>0</v>
      </c>
      <c r="F134" s="453">
        <v>0</v>
      </c>
      <c r="G134" s="453">
        <v>0</v>
      </c>
      <c r="H134" s="453">
        <v>0</v>
      </c>
      <c r="I134" s="453">
        <v>0</v>
      </c>
      <c r="J134" s="453">
        <v>0</v>
      </c>
      <c r="K134" s="455">
        <v>0</v>
      </c>
      <c r="L134" s="455">
        <v>0</v>
      </c>
      <c r="M134" s="455">
        <v>0</v>
      </c>
      <c r="N134" s="455">
        <v>0</v>
      </c>
      <c r="O134" s="455">
        <v>0</v>
      </c>
      <c r="P134" s="455">
        <v>0</v>
      </c>
      <c r="Q134" s="456">
        <v>0</v>
      </c>
      <c r="R134" s="533"/>
    </row>
    <row r="135" spans="1:18" s="533" customFormat="1" x14ac:dyDescent="0.25">
      <c r="A135" s="550">
        <v>69</v>
      </c>
      <c r="B135" s="551" t="s">
        <v>804</v>
      </c>
      <c r="C135" s="466"/>
      <c r="D135" s="453">
        <v>0</v>
      </c>
      <c r="E135" s="453">
        <v>0</v>
      </c>
      <c r="F135" s="453">
        <v>0</v>
      </c>
      <c r="G135" s="453">
        <v>0</v>
      </c>
      <c r="H135" s="453">
        <v>0</v>
      </c>
      <c r="I135" s="453">
        <v>0</v>
      </c>
      <c r="J135" s="453">
        <v>0</v>
      </c>
      <c r="K135" s="455">
        <v>0</v>
      </c>
      <c r="L135" s="455">
        <v>0</v>
      </c>
      <c r="M135" s="455">
        <v>0</v>
      </c>
      <c r="N135" s="455">
        <v>0</v>
      </c>
      <c r="O135" s="455">
        <v>0</v>
      </c>
      <c r="P135" s="455">
        <v>0</v>
      </c>
      <c r="Q135" s="456">
        <v>0</v>
      </c>
    </row>
    <row r="136" spans="1:18" x14ac:dyDescent="0.25">
      <c r="A136" s="467">
        <v>70</v>
      </c>
      <c r="B136" s="468" t="s">
        <v>805</v>
      </c>
      <c r="C136" s="552">
        <v>0</v>
      </c>
      <c r="D136" s="552">
        <v>0</v>
      </c>
      <c r="E136" s="552">
        <v>0</v>
      </c>
      <c r="F136" s="552">
        <v>0</v>
      </c>
      <c r="G136" s="552">
        <v>0</v>
      </c>
      <c r="H136" s="552">
        <v>184973.91200000001</v>
      </c>
      <c r="I136" s="552">
        <v>83.45</v>
      </c>
      <c r="J136" s="552">
        <v>185057.36200000002</v>
      </c>
      <c r="K136" s="552">
        <v>0</v>
      </c>
      <c r="L136" s="552">
        <v>0</v>
      </c>
      <c r="M136" s="552">
        <v>0</v>
      </c>
      <c r="N136" s="552">
        <v>31124.137999999999</v>
      </c>
      <c r="O136" s="552">
        <f>SUM(O129:O135)</f>
        <v>27104.79</v>
      </c>
      <c r="P136" s="552">
        <v>0</v>
      </c>
      <c r="Q136" s="552">
        <v>27105</v>
      </c>
      <c r="R136" s="533"/>
    </row>
    <row r="137" spans="1:18" s="533" customFormat="1" x14ac:dyDescent="0.25">
      <c r="A137" s="550">
        <v>71</v>
      </c>
      <c r="B137" s="551" t="s">
        <v>806</v>
      </c>
      <c r="C137" s="466"/>
      <c r="D137" s="453">
        <v>0</v>
      </c>
      <c r="E137" s="453">
        <v>0</v>
      </c>
      <c r="F137" s="453">
        <v>0</v>
      </c>
      <c r="G137" s="453">
        <v>0</v>
      </c>
      <c r="H137" s="453">
        <v>0</v>
      </c>
      <c r="I137" s="453">
        <v>0</v>
      </c>
      <c r="J137" s="453">
        <v>0</v>
      </c>
      <c r="K137" s="455">
        <v>0</v>
      </c>
      <c r="L137" s="455">
        <v>0</v>
      </c>
      <c r="M137" s="455">
        <v>0</v>
      </c>
      <c r="N137" s="455">
        <v>0</v>
      </c>
      <c r="O137" s="455">
        <v>0</v>
      </c>
      <c r="P137" s="455">
        <v>0</v>
      </c>
      <c r="Q137" s="456">
        <v>0</v>
      </c>
      <c r="R137" s="497"/>
    </row>
    <row r="138" spans="1:18" x14ac:dyDescent="0.25">
      <c r="A138" s="467">
        <v>72</v>
      </c>
      <c r="B138" s="468" t="s">
        <v>807</v>
      </c>
      <c r="C138" s="552">
        <v>0</v>
      </c>
      <c r="D138" s="552">
        <v>84495.775000000009</v>
      </c>
      <c r="E138" s="552">
        <v>22752.658000000003</v>
      </c>
      <c r="F138" s="552">
        <v>16580.095999999998</v>
      </c>
      <c r="G138" s="552">
        <v>4763.2980000000007</v>
      </c>
      <c r="H138" s="552">
        <v>563310.40500000003</v>
      </c>
      <c r="I138" s="552">
        <v>65751.207999999984</v>
      </c>
      <c r="J138" s="552">
        <v>757653.44000000006</v>
      </c>
      <c r="K138" s="552">
        <v>70679.687616191994</v>
      </c>
      <c r="L138" s="552">
        <v>12934.713988976378</v>
      </c>
      <c r="M138" s="552">
        <v>7948.7669249999999</v>
      </c>
      <c r="N138" s="552">
        <v>105424.40290182046</v>
      </c>
      <c r="O138" s="552">
        <v>118359.11689079684</v>
      </c>
      <c r="P138" s="552">
        <v>75810.091716930008</v>
      </c>
      <c r="Q138" s="552">
        <v>272797.66314891889</v>
      </c>
    </row>
    <row r="139" spans="1:18" x14ac:dyDescent="0.25">
      <c r="A139" s="550">
        <v>73</v>
      </c>
      <c r="B139" s="551" t="s">
        <v>808</v>
      </c>
      <c r="C139" s="466"/>
      <c r="D139" s="453">
        <v>0</v>
      </c>
      <c r="E139" s="453">
        <v>0</v>
      </c>
      <c r="F139" s="453">
        <v>0</v>
      </c>
      <c r="G139" s="453">
        <v>0</v>
      </c>
      <c r="H139" s="453">
        <v>0</v>
      </c>
      <c r="I139" s="453">
        <v>0</v>
      </c>
      <c r="J139" s="453">
        <v>0</v>
      </c>
      <c r="K139" s="455">
        <v>0</v>
      </c>
      <c r="L139" s="455">
        <v>0</v>
      </c>
      <c r="M139" s="455">
        <v>0</v>
      </c>
      <c r="N139" s="455">
        <v>0</v>
      </c>
      <c r="O139" s="455">
        <v>0</v>
      </c>
      <c r="P139" s="455">
        <v>0</v>
      </c>
      <c r="Q139" s="456">
        <v>0</v>
      </c>
    </row>
    <row r="140" spans="1:18" x14ac:dyDescent="0.25">
      <c r="A140" s="550">
        <v>74</v>
      </c>
      <c r="B140" s="551" t="s">
        <v>809</v>
      </c>
      <c r="C140" s="466"/>
      <c r="D140" s="453">
        <v>0</v>
      </c>
      <c r="E140" s="453">
        <v>0</v>
      </c>
      <c r="F140" s="453">
        <v>0</v>
      </c>
      <c r="G140" s="453">
        <v>0</v>
      </c>
      <c r="H140" s="453">
        <v>109862.193</v>
      </c>
      <c r="I140" s="453">
        <v>0</v>
      </c>
      <c r="J140" s="453">
        <v>109862.193</v>
      </c>
      <c r="K140" s="455">
        <v>0</v>
      </c>
      <c r="L140" s="455">
        <v>0</v>
      </c>
      <c r="M140" s="455">
        <v>0</v>
      </c>
      <c r="N140" s="455">
        <v>0</v>
      </c>
      <c r="O140" s="455">
        <v>0</v>
      </c>
      <c r="P140" s="455">
        <v>0</v>
      </c>
      <c r="Q140" s="456">
        <v>0</v>
      </c>
    </row>
    <row r="141" spans="1:18" x14ac:dyDescent="0.25">
      <c r="A141" s="550">
        <v>75</v>
      </c>
      <c r="B141" s="563" t="s">
        <v>810</v>
      </c>
      <c r="C141" s="466"/>
      <c r="D141" s="453">
        <v>0</v>
      </c>
      <c r="E141" s="453">
        <v>0</v>
      </c>
      <c r="F141" s="453">
        <v>0</v>
      </c>
      <c r="G141" s="453">
        <v>0</v>
      </c>
      <c r="H141" s="453">
        <v>125604.49400000001</v>
      </c>
      <c r="I141" s="453">
        <v>0</v>
      </c>
      <c r="J141" s="453">
        <v>125604.49400000001</v>
      </c>
      <c r="K141" s="455">
        <v>0</v>
      </c>
      <c r="L141" s="455">
        <v>0</v>
      </c>
      <c r="M141" s="455">
        <v>0</v>
      </c>
      <c r="N141" s="455">
        <v>0</v>
      </c>
      <c r="O141" s="455">
        <v>0</v>
      </c>
      <c r="P141" s="455">
        <v>0</v>
      </c>
      <c r="Q141" s="456">
        <v>0</v>
      </c>
    </row>
    <row r="142" spans="1:18" x14ac:dyDescent="0.25">
      <c r="A142" s="550">
        <v>76</v>
      </c>
      <c r="B142" s="551" t="s">
        <v>811</v>
      </c>
      <c r="C142" s="466"/>
      <c r="D142" s="453">
        <v>0</v>
      </c>
      <c r="E142" s="453">
        <v>0</v>
      </c>
      <c r="F142" s="453">
        <v>0</v>
      </c>
      <c r="G142" s="453">
        <v>0</v>
      </c>
      <c r="H142" s="453">
        <v>0</v>
      </c>
      <c r="I142" s="453">
        <v>0</v>
      </c>
      <c r="J142" s="453">
        <v>0</v>
      </c>
      <c r="K142" s="455">
        <v>0</v>
      </c>
      <c r="L142" s="455">
        <v>0</v>
      </c>
      <c r="M142" s="455">
        <v>0</v>
      </c>
      <c r="N142" s="455">
        <v>0</v>
      </c>
      <c r="O142" s="455">
        <v>0</v>
      </c>
      <c r="P142" s="455">
        <v>0</v>
      </c>
      <c r="Q142" s="456">
        <v>0</v>
      </c>
    </row>
    <row r="143" spans="1:18" x14ac:dyDescent="0.25">
      <c r="A143" s="550">
        <v>77</v>
      </c>
      <c r="B143" s="551" t="s">
        <v>812</v>
      </c>
      <c r="C143" s="466"/>
      <c r="D143" s="453">
        <v>0</v>
      </c>
      <c r="E143" s="453">
        <v>0</v>
      </c>
      <c r="F143" s="453">
        <v>0</v>
      </c>
      <c r="G143" s="453">
        <v>0</v>
      </c>
      <c r="H143" s="453">
        <v>0</v>
      </c>
      <c r="I143" s="453">
        <v>0</v>
      </c>
      <c r="J143" s="453">
        <v>0</v>
      </c>
      <c r="K143" s="455">
        <v>0</v>
      </c>
      <c r="L143" s="455">
        <v>0</v>
      </c>
      <c r="M143" s="455">
        <v>0</v>
      </c>
      <c r="N143" s="455">
        <v>0</v>
      </c>
      <c r="O143" s="455">
        <v>0</v>
      </c>
      <c r="P143" s="455">
        <v>0</v>
      </c>
      <c r="Q143" s="456">
        <v>0</v>
      </c>
    </row>
    <row r="144" spans="1:18" x14ac:dyDescent="0.25">
      <c r="A144" s="550">
        <v>78</v>
      </c>
      <c r="B144" s="551" t="s">
        <v>813</v>
      </c>
      <c r="C144" s="466"/>
      <c r="D144" s="453">
        <v>0</v>
      </c>
      <c r="E144" s="453">
        <v>0</v>
      </c>
      <c r="F144" s="453">
        <v>0</v>
      </c>
      <c r="G144" s="453">
        <v>0</v>
      </c>
      <c r="H144" s="453">
        <v>0</v>
      </c>
      <c r="I144" s="453">
        <v>0</v>
      </c>
      <c r="J144" s="453">
        <v>0</v>
      </c>
      <c r="K144" s="455">
        <v>0</v>
      </c>
      <c r="L144" s="455">
        <v>0</v>
      </c>
      <c r="M144" s="455">
        <v>0</v>
      </c>
      <c r="N144" s="455">
        <v>0</v>
      </c>
      <c r="O144" s="455">
        <v>0</v>
      </c>
      <c r="P144" s="455">
        <v>0</v>
      </c>
      <c r="Q144" s="456">
        <v>0</v>
      </c>
    </row>
    <row r="145" spans="1:18" x14ac:dyDescent="0.25">
      <c r="A145" s="550">
        <v>79</v>
      </c>
      <c r="B145" s="551" t="s">
        <v>814</v>
      </c>
      <c r="C145" s="466"/>
      <c r="D145" s="453">
        <v>0</v>
      </c>
      <c r="E145" s="453">
        <v>0</v>
      </c>
      <c r="F145" s="453">
        <v>0</v>
      </c>
      <c r="G145" s="453">
        <v>0</v>
      </c>
      <c r="H145" s="453">
        <v>0</v>
      </c>
      <c r="I145" s="453">
        <v>0</v>
      </c>
      <c r="J145" s="453">
        <v>0</v>
      </c>
      <c r="K145" s="455">
        <v>0</v>
      </c>
      <c r="L145" s="455">
        <v>0</v>
      </c>
      <c r="M145" s="455">
        <v>0</v>
      </c>
      <c r="N145" s="455">
        <v>0</v>
      </c>
      <c r="O145" s="455">
        <v>0</v>
      </c>
      <c r="P145" s="455">
        <v>0</v>
      </c>
      <c r="Q145" s="456">
        <v>0</v>
      </c>
    </row>
    <row r="146" spans="1:18" x14ac:dyDescent="0.25">
      <c r="A146" s="550">
        <v>80</v>
      </c>
      <c r="B146" s="551" t="s">
        <v>815</v>
      </c>
      <c r="C146" s="466"/>
      <c r="D146" s="453">
        <v>0</v>
      </c>
      <c r="E146" s="453">
        <v>0</v>
      </c>
      <c r="F146" s="453">
        <v>0</v>
      </c>
      <c r="G146" s="453">
        <v>0</v>
      </c>
      <c r="H146" s="453">
        <v>0</v>
      </c>
      <c r="I146" s="453">
        <v>0</v>
      </c>
      <c r="J146" s="453">
        <v>0</v>
      </c>
      <c r="K146" s="455">
        <v>0</v>
      </c>
      <c r="L146" s="455">
        <v>0</v>
      </c>
      <c r="M146" s="455">
        <v>0</v>
      </c>
      <c r="N146" s="455">
        <v>0</v>
      </c>
      <c r="O146" s="455">
        <v>0</v>
      </c>
      <c r="P146" s="455">
        <v>0</v>
      </c>
      <c r="Q146" s="456">
        <v>0</v>
      </c>
    </row>
    <row r="147" spans="1:18" x14ac:dyDescent="0.25">
      <c r="A147" s="550">
        <v>81</v>
      </c>
      <c r="B147" s="551" t="s">
        <v>816</v>
      </c>
      <c r="C147" s="466"/>
      <c r="D147" s="453">
        <v>0</v>
      </c>
      <c r="E147" s="453">
        <v>0</v>
      </c>
      <c r="F147" s="453">
        <v>0</v>
      </c>
      <c r="G147" s="453">
        <v>0</v>
      </c>
      <c r="H147" s="453">
        <v>0</v>
      </c>
      <c r="I147" s="453">
        <v>0</v>
      </c>
      <c r="J147" s="453">
        <v>0</v>
      </c>
      <c r="K147" s="455">
        <v>0</v>
      </c>
      <c r="L147" s="455">
        <v>0</v>
      </c>
      <c r="M147" s="455">
        <v>0</v>
      </c>
      <c r="N147" s="455">
        <v>0</v>
      </c>
      <c r="O147" s="455">
        <v>0</v>
      </c>
      <c r="P147" s="455">
        <v>0</v>
      </c>
      <c r="Q147" s="456">
        <v>0</v>
      </c>
      <c r="R147" s="533"/>
    </row>
    <row r="148" spans="1:18" s="533" customFormat="1" x14ac:dyDescent="0.25">
      <c r="A148" s="550">
        <v>82</v>
      </c>
      <c r="B148" s="551" t="s">
        <v>817</v>
      </c>
      <c r="C148" s="466"/>
      <c r="D148" s="453">
        <v>-531.072</v>
      </c>
      <c r="E148" s="453">
        <v>20.548999999999999</v>
      </c>
      <c r="F148" s="453">
        <v>41.667000000000002</v>
      </c>
      <c r="G148" s="453">
        <v>0</v>
      </c>
      <c r="H148" s="453">
        <v>-1643.0579999999998</v>
      </c>
      <c r="I148" s="453">
        <v>389.738</v>
      </c>
      <c r="J148" s="453">
        <v>-1722.1759999999997</v>
      </c>
      <c r="K148" s="455">
        <v>0</v>
      </c>
      <c r="L148" s="455">
        <v>0</v>
      </c>
      <c r="M148" s="455">
        <v>0</v>
      </c>
      <c r="N148" s="455">
        <v>0</v>
      </c>
      <c r="O148" s="455">
        <v>0</v>
      </c>
      <c r="P148" s="455">
        <v>0</v>
      </c>
      <c r="Q148" s="456">
        <v>0</v>
      </c>
    </row>
    <row r="149" spans="1:18" x14ac:dyDescent="0.25">
      <c r="A149" s="467">
        <v>83</v>
      </c>
      <c r="B149" s="468" t="s">
        <v>818</v>
      </c>
      <c r="C149" s="552">
        <v>0</v>
      </c>
      <c r="D149" s="552">
        <v>-531.072</v>
      </c>
      <c r="E149" s="552">
        <v>20.548999999999999</v>
      </c>
      <c r="F149" s="552">
        <v>41.667000000000002</v>
      </c>
      <c r="G149" s="552">
        <v>0</v>
      </c>
      <c r="H149" s="552">
        <v>233823.62900000002</v>
      </c>
      <c r="I149" s="552">
        <v>389.738</v>
      </c>
      <c r="J149" s="552">
        <v>233744.51100000003</v>
      </c>
      <c r="K149" s="552">
        <v>0</v>
      </c>
      <c r="L149" s="552">
        <v>0</v>
      </c>
      <c r="M149" s="552">
        <v>0</v>
      </c>
      <c r="N149" s="552">
        <v>0</v>
      </c>
      <c r="O149" s="552">
        <v>0</v>
      </c>
      <c r="P149" s="552">
        <v>0</v>
      </c>
      <c r="Q149" s="552">
        <v>0</v>
      </c>
    </row>
    <row r="150" spans="1:18" x14ac:dyDescent="0.25">
      <c r="A150" s="467">
        <v>84</v>
      </c>
      <c r="B150" s="468" t="s">
        <v>819</v>
      </c>
      <c r="C150" s="552">
        <v>0</v>
      </c>
      <c r="D150" s="552">
        <v>83964.703000000009</v>
      </c>
      <c r="E150" s="552">
        <v>22773.207000000002</v>
      </c>
      <c r="F150" s="552">
        <v>16621.762999999999</v>
      </c>
      <c r="G150" s="552">
        <v>4763.2980000000007</v>
      </c>
      <c r="H150" s="552">
        <v>797134.03399999999</v>
      </c>
      <c r="I150" s="552">
        <v>66140.945999999982</v>
      </c>
      <c r="J150" s="552">
        <v>991397.951</v>
      </c>
      <c r="K150" s="552">
        <v>70679.687616191994</v>
      </c>
      <c r="L150" s="552">
        <v>12934.713988976378</v>
      </c>
      <c r="M150" s="552">
        <v>7948.7669249999999</v>
      </c>
      <c r="N150" s="552">
        <v>105424.40290182046</v>
      </c>
      <c r="O150" s="552">
        <v>118359.11689079684</v>
      </c>
      <c r="P150" s="552">
        <v>75810.091716930008</v>
      </c>
      <c r="Q150" s="552">
        <v>272797.66314891889</v>
      </c>
    </row>
    <row r="153" spans="1:18" x14ac:dyDescent="0.25">
      <c r="D153" s="532">
        <v>83964.702999999994</v>
      </c>
      <c r="E153" s="532">
        <v>22773.207000000006</v>
      </c>
      <c r="F153" s="532">
        <v>16621.763000000003</v>
      </c>
      <c r="G153" s="532">
        <v>4763.2979999999989</v>
      </c>
      <c r="H153" s="532">
        <v>797134.03399999975</v>
      </c>
      <c r="I153" s="532">
        <v>66140.945999999996</v>
      </c>
      <c r="J153" s="532">
        <v>991397.95099999977</v>
      </c>
      <c r="K153" s="532">
        <v>70679.687616191994</v>
      </c>
      <c r="L153" s="532">
        <v>12934.713988976378</v>
      </c>
      <c r="M153" s="532">
        <v>7948.7669249999999</v>
      </c>
      <c r="N153" s="532">
        <v>105424.40290182045</v>
      </c>
      <c r="P153" s="532">
        <v>75810.091716930008</v>
      </c>
      <c r="Q153" s="541">
        <v>272797.66314891877</v>
      </c>
    </row>
    <row r="155" spans="1:18" x14ac:dyDescent="0.25">
      <c r="D155" s="532">
        <v>0</v>
      </c>
      <c r="E155" s="532">
        <v>0</v>
      </c>
      <c r="F155" s="541">
        <v>0</v>
      </c>
      <c r="G155" s="532">
        <v>0</v>
      </c>
      <c r="H155" s="532">
        <v>0</v>
      </c>
      <c r="I155" s="532">
        <v>0</v>
      </c>
      <c r="J155" s="532">
        <v>0</v>
      </c>
      <c r="K155" s="532">
        <v>0</v>
      </c>
      <c r="L155" s="532">
        <v>0</v>
      </c>
      <c r="M155" s="532">
        <v>0</v>
      </c>
      <c r="N155" s="532">
        <v>0</v>
      </c>
      <c r="P155" s="532">
        <v>0</v>
      </c>
      <c r="Q155" s="541">
        <v>0</v>
      </c>
    </row>
  </sheetData>
  <mergeCells count="4">
    <mergeCell ref="A1:Q1"/>
    <mergeCell ref="A2:J2"/>
    <mergeCell ref="D4:J4"/>
    <mergeCell ref="K4:Q4"/>
  </mergeCells>
  <phoneticPr fontId="30" type="noConversion"/>
  <printOptions horizontalCentered="1"/>
  <pageMargins left="0.39370078740157483" right="0.31496062992125984" top="0.47244094488188981" bottom="0.43307086614173229" header="0.31496062992125984" footer="0.19685039370078741"/>
  <pageSetup paperSize="9" scale="61" orientation="landscape" horizont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theme="5" tint="0.79998168889431442"/>
  </sheetPr>
  <dimension ref="A1:Q82"/>
  <sheetViews>
    <sheetView zoomScaleNormal="100" workbookViewId="0">
      <selection activeCell="D32" sqref="D32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4" width="9" style="128" customWidth="1"/>
    <col min="5" max="5" width="9.5" style="128" customWidth="1"/>
    <col min="6" max="6" width="8.83203125" style="128" customWidth="1"/>
    <col min="7" max="7" width="8.6640625" style="128" customWidth="1"/>
    <col min="8" max="8" width="8.83203125" style="128" customWidth="1"/>
    <col min="9" max="9" width="8.1640625" style="128" customWidth="1"/>
    <col min="10" max="14" width="9.5" style="128" customWidth="1"/>
    <col min="15" max="15" width="12.6640625" style="109" customWidth="1"/>
    <col min="16" max="16" width="0" style="128" hidden="1" customWidth="1"/>
    <col min="17" max="17" width="10.1640625" style="528" bestFit="1" customWidth="1"/>
    <col min="18" max="16384" width="9.33203125" style="128"/>
  </cols>
  <sheetData>
    <row r="1" spans="1:17" ht="31.5" customHeight="1" x14ac:dyDescent="0.25">
      <c r="A1" s="1249" t="s">
        <v>1131</v>
      </c>
      <c r="B1" s="1250"/>
      <c r="C1" s="1250"/>
      <c r="D1" s="1250"/>
      <c r="E1" s="1250"/>
      <c r="F1" s="1250"/>
      <c r="G1" s="1250"/>
      <c r="H1" s="1250"/>
      <c r="I1" s="1250"/>
      <c r="J1" s="1250"/>
      <c r="K1" s="1250"/>
      <c r="L1" s="1250"/>
      <c r="M1" s="1250"/>
      <c r="N1" s="1250"/>
      <c r="O1" s="1250"/>
    </row>
    <row r="2" spans="1:17" ht="16.5" thickBot="1" x14ac:dyDescent="0.3">
      <c r="O2" s="5" t="s">
        <v>934</v>
      </c>
      <c r="P2" s="128">
        <f>90200/99604</f>
        <v>0.90558612103931568</v>
      </c>
    </row>
    <row r="3" spans="1:17" s="109" customFormat="1" ht="26.1" customHeight="1" thickBot="1" x14ac:dyDescent="0.3">
      <c r="A3" s="106" t="s">
        <v>893</v>
      </c>
      <c r="B3" s="107" t="s">
        <v>12</v>
      </c>
      <c r="C3" s="107" t="s">
        <v>21</v>
      </c>
      <c r="D3" s="107" t="s">
        <v>22</v>
      </c>
      <c r="E3" s="107" t="s">
        <v>23</v>
      </c>
      <c r="F3" s="107" t="s">
        <v>24</v>
      </c>
      <c r="G3" s="107" t="s">
        <v>25</v>
      </c>
      <c r="H3" s="107" t="s">
        <v>26</v>
      </c>
      <c r="I3" s="107" t="s">
        <v>27</v>
      </c>
      <c r="J3" s="107" t="s">
        <v>28</v>
      </c>
      <c r="K3" s="107" t="s">
        <v>29</v>
      </c>
      <c r="L3" s="107" t="s">
        <v>30</v>
      </c>
      <c r="M3" s="107" t="s">
        <v>31</v>
      </c>
      <c r="N3" s="107" t="s">
        <v>32</v>
      </c>
      <c r="O3" s="108" t="s">
        <v>930</v>
      </c>
      <c r="Q3" s="529"/>
    </row>
    <row r="4" spans="1:17" s="111" customFormat="1" ht="15" customHeight="1" thickBot="1" x14ac:dyDescent="0.25">
      <c r="A4" s="110" t="s">
        <v>895</v>
      </c>
      <c r="B4" s="1246" t="s">
        <v>937</v>
      </c>
      <c r="C4" s="1247"/>
      <c r="D4" s="1247"/>
      <c r="E4" s="1247"/>
      <c r="F4" s="1247"/>
      <c r="G4" s="1247"/>
      <c r="H4" s="1247"/>
      <c r="I4" s="1247"/>
      <c r="J4" s="1247"/>
      <c r="K4" s="1247"/>
      <c r="L4" s="1247"/>
      <c r="M4" s="1247"/>
      <c r="N4" s="1247"/>
      <c r="O4" s="1248"/>
      <c r="Q4" s="530"/>
    </row>
    <row r="5" spans="1:17" s="111" customFormat="1" ht="15" customHeight="1" x14ac:dyDescent="0.2">
      <c r="A5" s="112" t="s">
        <v>896</v>
      </c>
      <c r="B5" s="113" t="s">
        <v>142</v>
      </c>
      <c r="C5" s="114">
        <v>1470</v>
      </c>
      <c r="D5" s="114">
        <v>3835</v>
      </c>
      <c r="E5" s="114">
        <v>32315</v>
      </c>
      <c r="F5" s="114">
        <v>3860</v>
      </c>
      <c r="G5" s="114">
        <v>5629</v>
      </c>
      <c r="H5" s="114">
        <v>4378</v>
      </c>
      <c r="I5" s="114">
        <v>3793</v>
      </c>
      <c r="J5" s="114">
        <v>2043</v>
      </c>
      <c r="K5" s="114">
        <v>26814</v>
      </c>
      <c r="L5" s="114">
        <v>3340</v>
      </c>
      <c r="M5" s="114">
        <v>7017</v>
      </c>
      <c r="N5" s="114">
        <v>2506</v>
      </c>
      <c r="O5" s="115">
        <f t="shared" ref="O5:O27" si="0">SUM(C5:N5)</f>
        <v>97000</v>
      </c>
      <c r="P5" s="111">
        <f>'1.1.sz.mell.'!C6</f>
        <v>97000</v>
      </c>
      <c r="Q5" s="530"/>
    </row>
    <row r="6" spans="1:17" s="119" customFormat="1" ht="14.1" customHeight="1" x14ac:dyDescent="0.2">
      <c r="A6" s="116" t="s">
        <v>897</v>
      </c>
      <c r="B6" s="308" t="s">
        <v>938</v>
      </c>
      <c r="C6" s="117">
        <v>297</v>
      </c>
      <c r="D6" s="117">
        <v>1534</v>
      </c>
      <c r="E6" s="117">
        <v>1525</v>
      </c>
      <c r="F6" s="117">
        <v>3539</v>
      </c>
      <c r="G6" s="117">
        <v>1066</v>
      </c>
      <c r="H6" s="117">
        <v>1805</v>
      </c>
      <c r="I6" s="117">
        <v>2359</v>
      </c>
      <c r="J6" s="117">
        <v>288</v>
      </c>
      <c r="K6" s="117">
        <v>1526</v>
      </c>
      <c r="L6" s="117">
        <v>3580</v>
      </c>
      <c r="M6" s="117">
        <v>802</v>
      </c>
      <c r="N6" s="117">
        <v>1516</v>
      </c>
      <c r="O6" s="118">
        <f t="shared" si="0"/>
        <v>19837</v>
      </c>
      <c r="P6" s="119">
        <f>'1.1.sz.mell.'!C11</f>
        <v>19837</v>
      </c>
      <c r="Q6" s="531"/>
    </row>
    <row r="7" spans="1:17" s="119" customFormat="1" x14ac:dyDescent="0.2">
      <c r="A7" s="116" t="s">
        <v>898</v>
      </c>
      <c r="B7" s="309" t="s">
        <v>0</v>
      </c>
      <c r="C7" s="120">
        <v>80</v>
      </c>
      <c r="D7" s="120">
        <v>280</v>
      </c>
      <c r="E7" s="120">
        <v>3000</v>
      </c>
      <c r="F7" s="120">
        <v>570</v>
      </c>
      <c r="G7" s="120">
        <v>290</v>
      </c>
      <c r="H7" s="120">
        <v>195</v>
      </c>
      <c r="I7" s="120">
        <v>100</v>
      </c>
      <c r="J7" s="120">
        <v>325</v>
      </c>
      <c r="K7" s="120">
        <v>2320</v>
      </c>
      <c r="L7" s="120">
        <v>486</v>
      </c>
      <c r="M7" s="120">
        <v>381</v>
      </c>
      <c r="N7" s="120">
        <v>173</v>
      </c>
      <c r="O7" s="121">
        <f t="shared" si="0"/>
        <v>8200</v>
      </c>
      <c r="P7" s="119">
        <f>'1.1.sz.mell.'!C20</f>
        <v>8200</v>
      </c>
      <c r="Q7" s="531"/>
    </row>
    <row r="8" spans="1:17" s="119" customFormat="1" ht="14.1" customHeight="1" x14ac:dyDescent="0.2">
      <c r="A8" s="116" t="s">
        <v>899</v>
      </c>
      <c r="B8" s="308" t="s">
        <v>883</v>
      </c>
      <c r="C8" s="117">
        <v>14898</v>
      </c>
      <c r="D8" s="117">
        <v>14898</v>
      </c>
      <c r="E8" s="117">
        <v>14898</v>
      </c>
      <c r="F8" s="117">
        <v>14898</v>
      </c>
      <c r="G8" s="117">
        <v>14898</v>
      </c>
      <c r="H8" s="117">
        <v>14898</v>
      </c>
      <c r="I8" s="117">
        <v>14898</v>
      </c>
      <c r="J8" s="117">
        <v>14898</v>
      </c>
      <c r="K8" s="117">
        <v>14898</v>
      </c>
      <c r="L8" s="117">
        <v>14898</v>
      </c>
      <c r="M8" s="117">
        <v>14898</v>
      </c>
      <c r="N8" s="117">
        <v>14892</v>
      </c>
      <c r="O8" s="118">
        <f t="shared" si="0"/>
        <v>178770</v>
      </c>
      <c r="P8" s="119">
        <f>'1.1.sz.mell.'!C21</f>
        <v>178770</v>
      </c>
      <c r="Q8" s="531"/>
    </row>
    <row r="9" spans="1:17" s="119" customFormat="1" ht="14.1" customHeight="1" x14ac:dyDescent="0.2">
      <c r="A9" s="116" t="s">
        <v>900</v>
      </c>
      <c r="B9" s="308" t="s">
        <v>884</v>
      </c>
      <c r="C9" s="117">
        <f>389+942</f>
        <v>1331</v>
      </c>
      <c r="D9" s="117">
        <v>387</v>
      </c>
      <c r="E9" s="117">
        <v>387</v>
      </c>
      <c r="F9" s="117">
        <v>387</v>
      </c>
      <c r="G9" s="117">
        <v>387</v>
      </c>
      <c r="H9" s="117">
        <v>387</v>
      </c>
      <c r="I9" s="117">
        <v>387</v>
      </c>
      <c r="J9" s="117">
        <v>387</v>
      </c>
      <c r="K9" s="117">
        <v>387</v>
      </c>
      <c r="L9" s="117">
        <v>387</v>
      </c>
      <c r="M9" s="117">
        <v>387</v>
      </c>
      <c r="N9" s="117">
        <v>387</v>
      </c>
      <c r="O9" s="118">
        <f t="shared" si="0"/>
        <v>5588</v>
      </c>
      <c r="P9" s="119">
        <f>'1.1.sz.mell.'!C30</f>
        <v>5588.4</v>
      </c>
      <c r="Q9" s="531"/>
    </row>
    <row r="10" spans="1:17" s="119" customFormat="1" ht="14.1" customHeight="1" x14ac:dyDescent="0.2">
      <c r="A10" s="116" t="s">
        <v>901</v>
      </c>
      <c r="B10" s="308" t="s">
        <v>885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8">
        <f t="shared" si="0"/>
        <v>0</v>
      </c>
      <c r="P10" s="119">
        <f>'1.1.sz.mell.'!C43</f>
        <v>0</v>
      </c>
      <c r="Q10" s="531"/>
    </row>
    <row r="11" spans="1:17" s="119" customFormat="1" ht="14.1" customHeight="1" x14ac:dyDescent="0.2">
      <c r="A11" s="116" t="s">
        <v>902</v>
      </c>
      <c r="B11" s="308" t="s">
        <v>886</v>
      </c>
      <c r="C11" s="117">
        <v>34</v>
      </c>
      <c r="D11" s="117">
        <v>35</v>
      </c>
      <c r="E11" s="117">
        <v>34</v>
      </c>
      <c r="F11" s="117">
        <v>35</v>
      </c>
      <c r="G11" s="117">
        <v>34</v>
      </c>
      <c r="H11" s="117">
        <v>35</v>
      </c>
      <c r="I11" s="117">
        <v>34</v>
      </c>
      <c r="J11" s="117">
        <v>35</v>
      </c>
      <c r="K11" s="117">
        <v>34</v>
      </c>
      <c r="L11" s="117">
        <v>35</v>
      </c>
      <c r="M11" s="117">
        <v>34</v>
      </c>
      <c r="N11" s="117">
        <v>35</v>
      </c>
      <c r="O11" s="118">
        <f t="shared" si="0"/>
        <v>414</v>
      </c>
      <c r="P11" s="119">
        <f>'1.1.sz.mell.'!C46</f>
        <v>414</v>
      </c>
      <c r="Q11" s="531"/>
    </row>
    <row r="12" spans="1:17" s="119" customFormat="1" x14ac:dyDescent="0.2">
      <c r="A12" s="116" t="s">
        <v>903</v>
      </c>
      <c r="B12" s="310" t="s">
        <v>887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8">
        <f t="shared" si="0"/>
        <v>0</v>
      </c>
      <c r="Q12" s="531"/>
    </row>
    <row r="13" spans="1:17" s="119" customFormat="1" ht="14.1" customHeight="1" thickBot="1" x14ac:dyDescent="0.25">
      <c r="A13" s="116" t="s">
        <v>904</v>
      </c>
      <c r="B13" s="308" t="s">
        <v>888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8">
        <f t="shared" si="0"/>
        <v>0</v>
      </c>
      <c r="Q13" s="531"/>
    </row>
    <row r="14" spans="1:17" s="111" customFormat="1" ht="15.95" customHeight="1" thickBot="1" x14ac:dyDescent="0.25">
      <c r="A14" s="110" t="s">
        <v>905</v>
      </c>
      <c r="B14" s="42" t="s">
        <v>68</v>
      </c>
      <c r="C14" s="122">
        <f t="shared" ref="C14:N14" si="1">SUM(C5:C13)</f>
        <v>18110</v>
      </c>
      <c r="D14" s="122">
        <f t="shared" si="1"/>
        <v>20969</v>
      </c>
      <c r="E14" s="122">
        <f t="shared" si="1"/>
        <v>52159</v>
      </c>
      <c r="F14" s="122">
        <f t="shared" si="1"/>
        <v>23289</v>
      </c>
      <c r="G14" s="122">
        <f t="shared" si="1"/>
        <v>22304</v>
      </c>
      <c r="H14" s="122">
        <f t="shared" si="1"/>
        <v>21698</v>
      </c>
      <c r="I14" s="122">
        <f t="shared" si="1"/>
        <v>21571</v>
      </c>
      <c r="J14" s="122">
        <f t="shared" si="1"/>
        <v>17976</v>
      </c>
      <c r="K14" s="122">
        <f t="shared" si="1"/>
        <v>45979</v>
      </c>
      <c r="L14" s="122">
        <f t="shared" si="1"/>
        <v>22726</v>
      </c>
      <c r="M14" s="122">
        <f t="shared" si="1"/>
        <v>23519</v>
      </c>
      <c r="N14" s="122">
        <f t="shared" si="1"/>
        <v>19509</v>
      </c>
      <c r="O14" s="123">
        <f>SUM(C14:N14)</f>
        <v>309809</v>
      </c>
      <c r="P14" s="111">
        <f>SUM(P5:P13)</f>
        <v>309809.40000000002</v>
      </c>
      <c r="Q14" s="530"/>
    </row>
    <row r="15" spans="1:17" s="111" customFormat="1" ht="15" customHeight="1" thickBot="1" x14ac:dyDescent="0.25">
      <c r="A15" s="110" t="s">
        <v>906</v>
      </c>
      <c r="B15" s="1246" t="s">
        <v>1</v>
      </c>
      <c r="C15" s="1247"/>
      <c r="D15" s="1247"/>
      <c r="E15" s="1247"/>
      <c r="F15" s="1247"/>
      <c r="G15" s="1247"/>
      <c r="H15" s="1247"/>
      <c r="I15" s="1247"/>
      <c r="J15" s="1247"/>
      <c r="K15" s="1247"/>
      <c r="L15" s="1247"/>
      <c r="M15" s="1247"/>
      <c r="N15" s="1247"/>
      <c r="O15" s="1248"/>
      <c r="Q15" s="530"/>
    </row>
    <row r="16" spans="1:17" s="119" customFormat="1" ht="14.1" customHeight="1" x14ac:dyDescent="0.2">
      <c r="A16" s="124" t="s">
        <v>907</v>
      </c>
      <c r="B16" s="1017" t="s">
        <v>13</v>
      </c>
      <c r="C16" s="1018">
        <v>8011</v>
      </c>
      <c r="D16" s="1018">
        <v>8011</v>
      </c>
      <c r="E16" s="1018">
        <v>10684</v>
      </c>
      <c r="F16" s="1018">
        <v>10683</v>
      </c>
      <c r="G16" s="1018">
        <v>10683</v>
      </c>
      <c r="H16" s="1018">
        <v>10683</v>
      </c>
      <c r="I16" s="1018">
        <v>10683</v>
      </c>
      <c r="J16" s="1018">
        <v>10683</v>
      </c>
      <c r="K16" s="1018">
        <v>10683</v>
      </c>
      <c r="L16" s="1018">
        <v>10683</v>
      </c>
      <c r="M16" s="1018">
        <v>10683</v>
      </c>
      <c r="N16" s="1018">
        <v>10683</v>
      </c>
      <c r="O16" s="1019">
        <f t="shared" si="0"/>
        <v>122853</v>
      </c>
      <c r="P16" s="119">
        <f>'1.1.sz.mell.'!C74</f>
        <v>122853</v>
      </c>
      <c r="Q16" s="531"/>
    </row>
    <row r="17" spans="1:17" s="119" customFormat="1" ht="27" customHeight="1" x14ac:dyDescent="0.2">
      <c r="A17" s="116" t="s">
        <v>908</v>
      </c>
      <c r="B17" s="1020" t="s">
        <v>164</v>
      </c>
      <c r="C17" s="1021">
        <f>C16*0.27</f>
        <v>2162.9700000000003</v>
      </c>
      <c r="D17" s="1021">
        <f t="shared" ref="D17" si="2">D16*0.27</f>
        <v>2162.9700000000003</v>
      </c>
      <c r="E17" s="1021">
        <f>E16*0.27+266</f>
        <v>3150.6800000000003</v>
      </c>
      <c r="F17" s="1021">
        <f>F16*0.27</f>
        <v>2884.4100000000003</v>
      </c>
      <c r="G17" s="1021">
        <f>G16*0.27+16</f>
        <v>2900.4100000000003</v>
      </c>
      <c r="H17" s="1021">
        <f>H16*0.27+16</f>
        <v>2900.4100000000003</v>
      </c>
      <c r="I17" s="1021">
        <f>I16*0.27+16</f>
        <v>2900.4100000000003</v>
      </c>
      <c r="J17" s="1021">
        <f>J16*0.27+28</f>
        <v>2912.4100000000003</v>
      </c>
      <c r="K17" s="1021">
        <f>K16*0.27+38</f>
        <v>2922.4100000000003</v>
      </c>
      <c r="L17" s="1021">
        <f>L16*0.27+8</f>
        <v>2892.4100000000003</v>
      </c>
      <c r="M17" s="1021">
        <f>M16*0.27+38</f>
        <v>2922.4100000000003</v>
      </c>
      <c r="N17" s="1021">
        <f>N16*0.27+555</f>
        <v>3439.4100000000003</v>
      </c>
      <c r="O17" s="1022">
        <f t="shared" si="0"/>
        <v>34151.310000000005</v>
      </c>
      <c r="P17" s="119">
        <f>'1.1.sz.mell.'!C75</f>
        <v>34151</v>
      </c>
      <c r="Q17" s="531"/>
    </row>
    <row r="18" spans="1:17" s="119" customFormat="1" ht="14.1" customHeight="1" x14ac:dyDescent="0.2">
      <c r="A18" s="116" t="s">
        <v>909</v>
      </c>
      <c r="B18" s="308" t="s">
        <v>88</v>
      </c>
      <c r="C18" s="117">
        <v>5200</v>
      </c>
      <c r="D18" s="117">
        <v>7810</v>
      </c>
      <c r="E18" s="117">
        <v>9214</v>
      </c>
      <c r="F18" s="117">
        <v>9458</v>
      </c>
      <c r="G18" s="117">
        <v>7957</v>
      </c>
      <c r="H18" s="117">
        <v>7500</v>
      </c>
      <c r="I18" s="117">
        <v>8414</v>
      </c>
      <c r="J18" s="117">
        <v>3429</v>
      </c>
      <c r="K18" s="117">
        <v>7457</v>
      </c>
      <c r="L18" s="117">
        <v>8130</v>
      </c>
      <c r="M18" s="117">
        <v>8357</v>
      </c>
      <c r="N18" s="117">
        <v>9532</v>
      </c>
      <c r="O18" s="118">
        <f t="shared" si="0"/>
        <v>92458</v>
      </c>
      <c r="P18" s="119">
        <f>'1.1.sz.mell.'!C76</f>
        <v>92458</v>
      </c>
      <c r="Q18" s="531"/>
    </row>
    <row r="19" spans="1:17" s="119" customFormat="1" ht="14.1" customHeight="1" x14ac:dyDescent="0.2">
      <c r="A19" s="116" t="s">
        <v>910</v>
      </c>
      <c r="B19" s="308" t="s">
        <v>165</v>
      </c>
      <c r="C19" s="117">
        <v>973</v>
      </c>
      <c r="D19" s="117">
        <v>1473</v>
      </c>
      <c r="E19" s="117">
        <v>1473</v>
      </c>
      <c r="F19" s="117">
        <v>1473</v>
      </c>
      <c r="G19" s="117">
        <v>1473</v>
      </c>
      <c r="H19" s="117">
        <v>1473</v>
      </c>
      <c r="I19" s="117">
        <v>1473</v>
      </c>
      <c r="J19" s="117">
        <v>1473</v>
      </c>
      <c r="K19" s="117">
        <v>1473</v>
      </c>
      <c r="L19" s="117">
        <v>1473</v>
      </c>
      <c r="M19" s="117">
        <v>1473</v>
      </c>
      <c r="N19" s="117">
        <v>1974</v>
      </c>
      <c r="O19" s="118">
        <f>SUM(C19:N19)</f>
        <v>17677</v>
      </c>
      <c r="P19" s="119">
        <f>'1.1.sz.mell.'!C77</f>
        <v>17677</v>
      </c>
      <c r="Q19" s="531"/>
    </row>
    <row r="20" spans="1:17" s="119" customFormat="1" ht="14.1" customHeight="1" x14ac:dyDescent="0.2">
      <c r="A20" s="116" t="s">
        <v>911</v>
      </c>
      <c r="B20" s="308" t="s">
        <v>889</v>
      </c>
      <c r="C20" s="117">
        <v>395</v>
      </c>
      <c r="D20" s="117">
        <v>147</v>
      </c>
      <c r="E20" s="117">
        <v>147</v>
      </c>
      <c r="F20" s="117">
        <v>1283</v>
      </c>
      <c r="G20" s="117">
        <v>147</v>
      </c>
      <c r="H20" s="117">
        <v>147</v>
      </c>
      <c r="I20" s="117">
        <v>147</v>
      </c>
      <c r="J20" s="117">
        <v>397</v>
      </c>
      <c r="K20" s="117">
        <v>895</v>
      </c>
      <c r="L20" s="117">
        <v>147</v>
      </c>
      <c r="M20" s="117">
        <v>147</v>
      </c>
      <c r="N20" s="117">
        <v>147</v>
      </c>
      <c r="O20" s="118">
        <f t="shared" si="0"/>
        <v>4146</v>
      </c>
      <c r="P20" s="119">
        <f>'1.1.sz.mell.'!C78</f>
        <v>2646</v>
      </c>
      <c r="Q20" s="531"/>
    </row>
    <row r="21" spans="1:17" s="119" customFormat="1" ht="14.1" customHeight="1" x14ac:dyDescent="0.2">
      <c r="A21" s="116" t="s">
        <v>912</v>
      </c>
      <c r="B21" s="308" t="s">
        <v>280</v>
      </c>
      <c r="C21" s="117"/>
      <c r="D21" s="117"/>
      <c r="E21" s="117">
        <v>2067</v>
      </c>
      <c r="F21" s="117">
        <v>2067</v>
      </c>
      <c r="G21" s="117">
        <v>2067</v>
      </c>
      <c r="H21" s="117">
        <v>2067</v>
      </c>
      <c r="I21" s="117">
        <v>2067</v>
      </c>
      <c r="J21" s="117">
        <v>2067</v>
      </c>
      <c r="K21" s="117">
        <v>2067</v>
      </c>
      <c r="L21" s="117">
        <v>2066</v>
      </c>
      <c r="M21" s="117"/>
      <c r="N21" s="117"/>
      <c r="O21" s="118">
        <f t="shared" si="0"/>
        <v>16535</v>
      </c>
      <c r="P21" s="119">
        <f>'1.1.sz.mell.'!C89</f>
        <v>16535</v>
      </c>
      <c r="Q21" s="531"/>
    </row>
    <row r="22" spans="1:17" s="119" customFormat="1" x14ac:dyDescent="0.2">
      <c r="A22" s="116" t="s">
        <v>913</v>
      </c>
      <c r="B22" s="310" t="s">
        <v>168</v>
      </c>
      <c r="C22" s="117"/>
      <c r="D22" s="117"/>
      <c r="E22" s="117">
        <v>830</v>
      </c>
      <c r="F22" s="117">
        <v>829</v>
      </c>
      <c r="G22" s="117">
        <v>830</v>
      </c>
      <c r="H22" s="117">
        <v>829</v>
      </c>
      <c r="I22" s="117">
        <v>830</v>
      </c>
      <c r="J22" s="117">
        <v>829</v>
      </c>
      <c r="K22" s="117">
        <v>830</v>
      </c>
      <c r="L22" s="117">
        <v>829</v>
      </c>
      <c r="M22" s="117"/>
      <c r="N22" s="117"/>
      <c r="O22" s="118">
        <f t="shared" si="0"/>
        <v>6636</v>
      </c>
      <c r="Q22" s="531"/>
    </row>
    <row r="23" spans="1:17" s="119" customFormat="1" ht="14.1" customHeight="1" x14ac:dyDescent="0.2">
      <c r="A23" s="116" t="s">
        <v>914</v>
      </c>
      <c r="B23" s="308" t="s">
        <v>311</v>
      </c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8">
        <f t="shared" si="0"/>
        <v>0</v>
      </c>
      <c r="Q23" s="531"/>
    </row>
    <row r="24" spans="1:17" s="119" customFormat="1" ht="14.1" customHeight="1" x14ac:dyDescent="0.2">
      <c r="A24" s="116" t="s">
        <v>915</v>
      </c>
      <c r="B24" s="308" t="s">
        <v>927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>
        <v>15353</v>
      </c>
      <c r="N24" s="117"/>
      <c r="O24" s="118">
        <f t="shared" si="0"/>
        <v>15353</v>
      </c>
      <c r="P24" s="119">
        <f>'1.1.sz.mell.'!C99</f>
        <v>15353</v>
      </c>
      <c r="Q24" s="531"/>
    </row>
    <row r="25" spans="1:17" s="119" customFormat="1" ht="13.5" customHeight="1" x14ac:dyDescent="0.2">
      <c r="A25" s="116" t="s">
        <v>916</v>
      </c>
      <c r="B25" s="308" t="s">
        <v>890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>
        <f t="shared" si="0"/>
        <v>0</v>
      </c>
      <c r="Q25" s="531"/>
    </row>
    <row r="26" spans="1:17" s="119" customFormat="1" ht="14.1" customHeight="1" thickBot="1" x14ac:dyDescent="0.25">
      <c r="A26" s="116" t="s">
        <v>917</v>
      </c>
      <c r="B26" s="308" t="s">
        <v>891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>
        <f t="shared" si="0"/>
        <v>0</v>
      </c>
      <c r="Q26" s="531"/>
    </row>
    <row r="27" spans="1:17" s="111" customFormat="1" ht="15.95" customHeight="1" thickBot="1" x14ac:dyDescent="0.25">
      <c r="A27" s="125" t="s">
        <v>918</v>
      </c>
      <c r="B27" s="42" t="s">
        <v>69</v>
      </c>
      <c r="C27" s="122">
        <f t="shared" ref="C27:N27" si="3">SUM(C16:C26)</f>
        <v>16741.97</v>
      </c>
      <c r="D27" s="122">
        <f t="shared" si="3"/>
        <v>19603.97</v>
      </c>
      <c r="E27" s="122">
        <f t="shared" si="3"/>
        <v>27565.68</v>
      </c>
      <c r="F27" s="122">
        <f t="shared" si="3"/>
        <v>28677.41</v>
      </c>
      <c r="G27" s="122">
        <f t="shared" si="3"/>
        <v>26057.41</v>
      </c>
      <c r="H27" s="122">
        <f t="shared" si="3"/>
        <v>25599.41</v>
      </c>
      <c r="I27" s="122">
        <f t="shared" si="3"/>
        <v>26514.41</v>
      </c>
      <c r="J27" s="122">
        <f t="shared" si="3"/>
        <v>21790.41</v>
      </c>
      <c r="K27" s="122">
        <f t="shared" si="3"/>
        <v>26327.41</v>
      </c>
      <c r="L27" s="122">
        <f t="shared" si="3"/>
        <v>26220.41</v>
      </c>
      <c r="M27" s="122">
        <f t="shared" si="3"/>
        <v>38935.410000000003</v>
      </c>
      <c r="N27" s="122">
        <f t="shared" si="3"/>
        <v>25775.41</v>
      </c>
      <c r="O27" s="123">
        <f t="shared" si="0"/>
        <v>309809.31</v>
      </c>
      <c r="P27" s="111">
        <f>SUM(P16:P26)</f>
        <v>301673</v>
      </c>
      <c r="Q27" s="530"/>
    </row>
    <row r="28" spans="1:17" ht="16.5" thickBot="1" x14ac:dyDescent="0.3">
      <c r="A28" s="125" t="s">
        <v>919</v>
      </c>
      <c r="B28" s="312" t="s">
        <v>70</v>
      </c>
      <c r="C28" s="126">
        <f t="shared" ref="C28:O28" si="4">C14-C27</f>
        <v>1368.0299999999988</v>
      </c>
      <c r="D28" s="126">
        <f t="shared" si="4"/>
        <v>1365.0299999999988</v>
      </c>
      <c r="E28" s="126">
        <f t="shared" si="4"/>
        <v>24593.32</v>
      </c>
      <c r="F28" s="126">
        <f t="shared" si="4"/>
        <v>-5388.41</v>
      </c>
      <c r="G28" s="126">
        <f t="shared" si="4"/>
        <v>-3753.41</v>
      </c>
      <c r="H28" s="126">
        <f t="shared" si="4"/>
        <v>-3901.41</v>
      </c>
      <c r="I28" s="126">
        <f t="shared" si="4"/>
        <v>-4943.41</v>
      </c>
      <c r="J28" s="126">
        <f t="shared" si="4"/>
        <v>-3814.41</v>
      </c>
      <c r="K28" s="126">
        <f t="shared" si="4"/>
        <v>19651.59</v>
      </c>
      <c r="L28" s="126">
        <f t="shared" si="4"/>
        <v>-3494.41</v>
      </c>
      <c r="M28" s="126">
        <f t="shared" si="4"/>
        <v>-15416.410000000003</v>
      </c>
      <c r="N28" s="126">
        <f t="shared" si="4"/>
        <v>-6266.41</v>
      </c>
      <c r="O28" s="127">
        <f t="shared" si="4"/>
        <v>-0.30999999999767169</v>
      </c>
    </row>
    <row r="29" spans="1:17" x14ac:dyDescent="0.25">
      <c r="A29" s="129"/>
    </row>
    <row r="30" spans="1:17" x14ac:dyDescent="0.25">
      <c r="O30" s="128"/>
    </row>
    <row r="31" spans="1:17" x14ac:dyDescent="0.25">
      <c r="O31" s="128"/>
    </row>
    <row r="32" spans="1:17" x14ac:dyDescent="0.25">
      <c r="O32" s="128"/>
    </row>
    <row r="33" spans="15:15" x14ac:dyDescent="0.25">
      <c r="O33" s="128"/>
    </row>
    <row r="34" spans="15:15" x14ac:dyDescent="0.25">
      <c r="O34" s="128"/>
    </row>
    <row r="35" spans="15:15" x14ac:dyDescent="0.25">
      <c r="O35" s="128"/>
    </row>
    <row r="36" spans="15:15" x14ac:dyDescent="0.25">
      <c r="O36" s="128"/>
    </row>
    <row r="37" spans="15:15" x14ac:dyDescent="0.25">
      <c r="O37" s="128"/>
    </row>
    <row r="38" spans="15:15" x14ac:dyDescent="0.25">
      <c r="O38" s="128"/>
    </row>
    <row r="39" spans="15:15" x14ac:dyDescent="0.25">
      <c r="O39" s="128"/>
    </row>
    <row r="40" spans="15:15" x14ac:dyDescent="0.25">
      <c r="O40" s="128"/>
    </row>
    <row r="41" spans="15:15" x14ac:dyDescent="0.25">
      <c r="O41" s="128"/>
    </row>
    <row r="42" spans="15:15" x14ac:dyDescent="0.25">
      <c r="O42" s="128"/>
    </row>
    <row r="43" spans="15:15" x14ac:dyDescent="0.25">
      <c r="O43" s="128"/>
    </row>
    <row r="44" spans="15:15" x14ac:dyDescent="0.25">
      <c r="O44" s="128"/>
    </row>
    <row r="45" spans="15:15" x14ac:dyDescent="0.25">
      <c r="O45" s="128"/>
    </row>
    <row r="46" spans="15:15" x14ac:dyDescent="0.25">
      <c r="O46" s="128"/>
    </row>
    <row r="47" spans="15:15" x14ac:dyDescent="0.25">
      <c r="O47" s="128"/>
    </row>
    <row r="48" spans="15:15" x14ac:dyDescent="0.25">
      <c r="O48" s="128"/>
    </row>
    <row r="49" spans="15:15" x14ac:dyDescent="0.25">
      <c r="O49" s="128"/>
    </row>
    <row r="50" spans="15:15" x14ac:dyDescent="0.25">
      <c r="O50" s="128"/>
    </row>
    <row r="51" spans="15:15" x14ac:dyDescent="0.25">
      <c r="O51" s="128"/>
    </row>
    <row r="52" spans="15:15" x14ac:dyDescent="0.25">
      <c r="O52" s="128"/>
    </row>
    <row r="53" spans="15:15" x14ac:dyDescent="0.25">
      <c r="O53" s="128"/>
    </row>
    <row r="54" spans="15:15" x14ac:dyDescent="0.25">
      <c r="O54" s="128"/>
    </row>
    <row r="55" spans="15:15" x14ac:dyDescent="0.25">
      <c r="O55" s="128"/>
    </row>
    <row r="56" spans="15:15" x14ac:dyDescent="0.25">
      <c r="O56" s="128"/>
    </row>
    <row r="57" spans="15:15" x14ac:dyDescent="0.25">
      <c r="O57" s="128"/>
    </row>
    <row r="58" spans="15:15" x14ac:dyDescent="0.25">
      <c r="O58" s="128"/>
    </row>
    <row r="59" spans="15:15" x14ac:dyDescent="0.25">
      <c r="O59" s="128"/>
    </row>
    <row r="60" spans="15:15" x14ac:dyDescent="0.25">
      <c r="O60" s="128"/>
    </row>
    <row r="61" spans="15:15" x14ac:dyDescent="0.25">
      <c r="O61" s="128"/>
    </row>
    <row r="62" spans="15:15" x14ac:dyDescent="0.25">
      <c r="O62" s="128"/>
    </row>
    <row r="63" spans="15:15" x14ac:dyDescent="0.25">
      <c r="O63" s="128"/>
    </row>
    <row r="64" spans="15:15" x14ac:dyDescent="0.25">
      <c r="O64" s="128"/>
    </row>
    <row r="65" spans="15:15" x14ac:dyDescent="0.25">
      <c r="O65" s="128"/>
    </row>
    <row r="66" spans="15:15" x14ac:dyDescent="0.25">
      <c r="O66" s="128"/>
    </row>
    <row r="67" spans="15:15" x14ac:dyDescent="0.25">
      <c r="O67" s="128"/>
    </row>
    <row r="68" spans="15:15" x14ac:dyDescent="0.25">
      <c r="O68" s="128"/>
    </row>
    <row r="69" spans="15:15" x14ac:dyDescent="0.25">
      <c r="O69" s="128"/>
    </row>
    <row r="70" spans="15:15" x14ac:dyDescent="0.25">
      <c r="O70" s="128"/>
    </row>
    <row r="71" spans="15:15" x14ac:dyDescent="0.25">
      <c r="O71" s="128"/>
    </row>
    <row r="72" spans="15:15" x14ac:dyDescent="0.25">
      <c r="O72" s="128"/>
    </row>
    <row r="73" spans="15:15" x14ac:dyDescent="0.25">
      <c r="O73" s="128"/>
    </row>
    <row r="74" spans="15:15" x14ac:dyDescent="0.25">
      <c r="O74" s="128"/>
    </row>
    <row r="75" spans="15:15" x14ac:dyDescent="0.25">
      <c r="O75" s="128"/>
    </row>
    <row r="76" spans="15:15" x14ac:dyDescent="0.25">
      <c r="O76" s="128"/>
    </row>
    <row r="77" spans="15:15" x14ac:dyDescent="0.25">
      <c r="O77" s="128"/>
    </row>
    <row r="78" spans="15:15" x14ac:dyDescent="0.25">
      <c r="O78" s="128"/>
    </row>
    <row r="79" spans="15:15" x14ac:dyDescent="0.25">
      <c r="O79" s="128"/>
    </row>
    <row r="80" spans="15:15" x14ac:dyDescent="0.25">
      <c r="O80" s="128"/>
    </row>
    <row r="81" spans="15:15" x14ac:dyDescent="0.25">
      <c r="O81" s="128"/>
    </row>
    <row r="82" spans="15:15" x14ac:dyDescent="0.25">
      <c r="O82" s="128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1. számú tájékoztató tábla</oddHeader>
  </headerFooter>
  <ignoredErrors>
    <ignoredError sqref="P7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50"/>
  <sheetViews>
    <sheetView view="pageBreakPreview" topLeftCell="A4" zoomScaleSheetLayoutView="100" workbookViewId="0">
      <selection activeCell="B11" sqref="B11:C12"/>
    </sheetView>
  </sheetViews>
  <sheetFormatPr defaultColWidth="9.33203125" defaultRowHeight="12.75" x14ac:dyDescent="0.2"/>
  <cols>
    <col min="1" max="1" width="6.6640625" style="879" bestFit="1" customWidth="1"/>
    <col min="2" max="2" width="51.33203125" style="878" customWidth="1"/>
    <col min="3" max="3" width="43.6640625" style="878" customWidth="1"/>
    <col min="4" max="4" width="12.1640625" style="878" hidden="1" customWidth="1"/>
    <col min="5" max="5" width="13.6640625" style="878" bestFit="1" customWidth="1"/>
    <col min="6" max="6" width="41.1640625" style="898" bestFit="1" customWidth="1"/>
    <col min="7" max="7" width="36" style="878" customWidth="1"/>
    <col min="8" max="16384" width="9.33203125" style="878"/>
  </cols>
  <sheetData>
    <row r="1" spans="1:7" ht="13.5" x14ac:dyDescent="0.2">
      <c r="B1" s="1251" t="s">
        <v>686</v>
      </c>
      <c r="C1" s="1251"/>
      <c r="D1" s="1251"/>
      <c r="E1" s="1251"/>
      <c r="F1" s="1251"/>
    </row>
    <row r="2" spans="1:7" x14ac:dyDescent="0.2">
      <c r="B2" s="879"/>
      <c r="C2" s="880"/>
    </row>
    <row r="3" spans="1:7" x14ac:dyDescent="0.2">
      <c r="A3" s="1252" t="s">
        <v>1115</v>
      </c>
      <c r="B3" s="1252"/>
      <c r="C3" s="1252"/>
      <c r="D3" s="1252"/>
      <c r="E3" s="1252"/>
      <c r="F3" s="1252"/>
    </row>
    <row r="4" spans="1:7" ht="13.5" thickBot="1" x14ac:dyDescent="0.25">
      <c r="B4" s="879"/>
      <c r="C4" s="880"/>
    </row>
    <row r="5" spans="1:7" ht="26.25" thickBot="1" x14ac:dyDescent="0.25">
      <c r="A5" s="810" t="s">
        <v>1010</v>
      </c>
      <c r="B5" s="811" t="s">
        <v>966</v>
      </c>
      <c r="C5" s="811" t="s">
        <v>967</v>
      </c>
      <c r="D5" s="811" t="s">
        <v>1009</v>
      </c>
      <c r="E5" s="811" t="s">
        <v>973</v>
      </c>
      <c r="F5" s="871" t="s">
        <v>940</v>
      </c>
    </row>
    <row r="6" spans="1:7" x14ac:dyDescent="0.2">
      <c r="A6" s="895">
        <v>1</v>
      </c>
      <c r="B6" s="866" t="s">
        <v>1110</v>
      </c>
      <c r="C6" s="866" t="s">
        <v>1111</v>
      </c>
      <c r="D6" s="882"/>
      <c r="E6" s="873">
        <v>3000000</v>
      </c>
      <c r="F6" s="900"/>
    </row>
    <row r="7" spans="1:7" x14ac:dyDescent="0.2">
      <c r="A7" s="896">
        <v>2</v>
      </c>
      <c r="B7" s="868" t="s">
        <v>1007</v>
      </c>
      <c r="C7" s="868" t="s">
        <v>1008</v>
      </c>
      <c r="D7" s="882" t="s">
        <v>998</v>
      </c>
      <c r="E7" s="873">
        <v>3000000</v>
      </c>
      <c r="F7" s="900"/>
    </row>
    <row r="8" spans="1:7" x14ac:dyDescent="0.2">
      <c r="A8" s="991">
        <v>3</v>
      </c>
      <c r="B8" s="884" t="s">
        <v>1020</v>
      </c>
      <c r="C8" s="992" t="s">
        <v>1114</v>
      </c>
      <c r="D8" s="885"/>
      <c r="E8" s="886">
        <v>3000000</v>
      </c>
      <c r="F8" s="993"/>
    </row>
    <row r="9" spans="1:7" x14ac:dyDescent="0.2">
      <c r="A9" s="995">
        <v>4</v>
      </c>
      <c r="B9" s="884" t="s">
        <v>1109</v>
      </c>
      <c r="C9" s="992" t="s">
        <v>1108</v>
      </c>
      <c r="D9" s="885"/>
      <c r="E9" s="886">
        <v>3000000</v>
      </c>
      <c r="F9" s="996"/>
    </row>
    <row r="10" spans="1:7" x14ac:dyDescent="0.2">
      <c r="A10" s="1005">
        <v>5</v>
      </c>
      <c r="B10" s="884" t="s">
        <v>1000</v>
      </c>
      <c r="C10" s="992" t="s">
        <v>1097</v>
      </c>
      <c r="D10" s="885"/>
      <c r="E10" s="886">
        <v>220000</v>
      </c>
      <c r="F10" s="1006"/>
    </row>
    <row r="11" spans="1:7" x14ac:dyDescent="0.2">
      <c r="A11" s="1005">
        <v>6</v>
      </c>
      <c r="B11" s="884" t="s">
        <v>1020</v>
      </c>
      <c r="C11" s="992" t="s">
        <v>1130</v>
      </c>
      <c r="D11" s="885"/>
      <c r="E11" s="886">
        <v>300000</v>
      </c>
      <c r="F11" s="1008"/>
    </row>
    <row r="12" spans="1:7" ht="13.5" thickBot="1" x14ac:dyDescent="0.25">
      <c r="A12" s="994">
        <v>7</v>
      </c>
      <c r="B12" s="869" t="s">
        <v>1128</v>
      </c>
      <c r="C12" s="917" t="s">
        <v>1129</v>
      </c>
      <c r="D12" s="883"/>
      <c r="E12" s="877">
        <v>500000</v>
      </c>
      <c r="F12" s="1007"/>
    </row>
    <row r="13" spans="1:7" ht="13.5" thickBot="1" x14ac:dyDescent="0.25">
      <c r="A13" s="897"/>
      <c r="B13" s="887" t="s">
        <v>1011</v>
      </c>
      <c r="C13" s="888"/>
      <c r="D13" s="889"/>
      <c r="E13" s="890">
        <f>SUM(E6:E12)</f>
        <v>13020000</v>
      </c>
      <c r="F13" s="902"/>
      <c r="G13" s="916"/>
    </row>
    <row r="14" spans="1:7" x14ac:dyDescent="0.2">
      <c r="A14" s="895">
        <v>1</v>
      </c>
      <c r="B14" s="876" t="s">
        <v>1003</v>
      </c>
      <c r="C14" s="876" t="s">
        <v>969</v>
      </c>
      <c r="D14" s="881" t="s">
        <v>968</v>
      </c>
      <c r="E14" s="872">
        <v>2000000</v>
      </c>
      <c r="F14" s="899"/>
    </row>
    <row r="15" spans="1:7" x14ac:dyDescent="0.2">
      <c r="A15" s="895">
        <v>2</v>
      </c>
      <c r="B15" s="868" t="s">
        <v>993</v>
      </c>
      <c r="C15" s="868" t="s">
        <v>997</v>
      </c>
      <c r="D15" s="882" t="s">
        <v>968</v>
      </c>
      <c r="E15" s="873">
        <v>250000</v>
      </c>
      <c r="F15" s="900"/>
    </row>
    <row r="16" spans="1:7" x14ac:dyDescent="0.2">
      <c r="A16" s="895">
        <v>3</v>
      </c>
      <c r="B16" s="868" t="s">
        <v>993</v>
      </c>
      <c r="C16" s="868" t="s">
        <v>994</v>
      </c>
      <c r="D16" s="882" t="s">
        <v>968</v>
      </c>
      <c r="E16" s="873">
        <v>75000</v>
      </c>
      <c r="F16" s="900" t="s">
        <v>1028</v>
      </c>
    </row>
    <row r="17" spans="1:7" x14ac:dyDescent="0.2">
      <c r="A17" s="895">
        <v>4</v>
      </c>
      <c r="B17" s="866" t="s">
        <v>993</v>
      </c>
      <c r="C17" s="866" t="s">
        <v>995</v>
      </c>
      <c r="D17" s="882" t="s">
        <v>968</v>
      </c>
      <c r="E17" s="873">
        <v>150000</v>
      </c>
      <c r="F17" s="900" t="s">
        <v>1028</v>
      </c>
    </row>
    <row r="18" spans="1:7" x14ac:dyDescent="0.2">
      <c r="A18" s="895">
        <v>5</v>
      </c>
      <c r="B18" s="868" t="s">
        <v>993</v>
      </c>
      <c r="C18" s="868" t="s">
        <v>996</v>
      </c>
      <c r="D18" s="882" t="s">
        <v>968</v>
      </c>
      <c r="E18" s="873">
        <v>200000</v>
      </c>
      <c r="F18" s="900"/>
    </row>
    <row r="19" spans="1:7" x14ac:dyDescent="0.2">
      <c r="A19" s="895">
        <v>6</v>
      </c>
      <c r="B19" s="868" t="s">
        <v>1001</v>
      </c>
      <c r="C19" s="868" t="s">
        <v>971</v>
      </c>
      <c r="D19" s="882" t="s">
        <v>968</v>
      </c>
      <c r="E19" s="873">
        <v>250000</v>
      </c>
      <c r="F19" s="900"/>
    </row>
    <row r="20" spans="1:7" x14ac:dyDescent="0.2">
      <c r="A20" s="895">
        <v>7</v>
      </c>
      <c r="B20" s="870" t="s">
        <v>1000</v>
      </c>
      <c r="C20" s="870" t="s">
        <v>1092</v>
      </c>
      <c r="D20" s="882" t="s">
        <v>968</v>
      </c>
      <c r="E20" s="873">
        <v>150000</v>
      </c>
      <c r="F20" s="900"/>
    </row>
    <row r="21" spans="1:7" x14ac:dyDescent="0.2">
      <c r="A21" s="895">
        <v>8</v>
      </c>
      <c r="B21" s="878" t="s">
        <v>1000</v>
      </c>
      <c r="C21" s="878" t="s">
        <v>1098</v>
      </c>
      <c r="D21" s="882" t="s">
        <v>968</v>
      </c>
      <c r="E21" s="873">
        <v>450000</v>
      </c>
      <c r="F21" s="900"/>
    </row>
    <row r="22" spans="1:7" x14ac:dyDescent="0.2">
      <c r="A22" s="895">
        <v>9</v>
      </c>
      <c r="B22" s="868" t="s">
        <v>1000</v>
      </c>
      <c r="C22" s="868" t="s">
        <v>1095</v>
      </c>
      <c r="D22" s="882" t="s">
        <v>968</v>
      </c>
      <c r="E22" s="873">
        <v>200000</v>
      </c>
      <c r="F22" s="900"/>
    </row>
    <row r="23" spans="1:7" x14ac:dyDescent="0.2">
      <c r="A23" s="895">
        <v>10</v>
      </c>
      <c r="B23" s="866" t="s">
        <v>1000</v>
      </c>
      <c r="C23" s="866" t="s">
        <v>1099</v>
      </c>
      <c r="D23" s="882" t="s">
        <v>968</v>
      </c>
      <c r="E23" s="873">
        <v>50000</v>
      </c>
      <c r="F23" s="900" t="s">
        <v>1028</v>
      </c>
    </row>
    <row r="24" spans="1:7" x14ac:dyDescent="0.2">
      <c r="A24" s="895">
        <v>11</v>
      </c>
      <c r="B24" s="868" t="s">
        <v>1000</v>
      </c>
      <c r="C24" s="878" t="s">
        <v>1100</v>
      </c>
      <c r="D24" s="882" t="s">
        <v>968</v>
      </c>
      <c r="E24" s="873">
        <v>250000</v>
      </c>
      <c r="F24" s="900"/>
    </row>
    <row r="25" spans="1:7" x14ac:dyDescent="0.2">
      <c r="A25" s="895">
        <v>12</v>
      </c>
      <c r="B25" s="868" t="s">
        <v>1000</v>
      </c>
      <c r="C25" s="878" t="s">
        <v>1101</v>
      </c>
      <c r="D25" s="882"/>
      <c r="E25" s="873">
        <v>100000</v>
      </c>
      <c r="F25" s="900"/>
    </row>
    <row r="26" spans="1:7" x14ac:dyDescent="0.2">
      <c r="A26" s="895">
        <v>13</v>
      </c>
      <c r="B26" s="868" t="s">
        <v>1000</v>
      </c>
      <c r="C26" s="878" t="s">
        <v>1102</v>
      </c>
      <c r="D26" s="882"/>
      <c r="E26" s="873">
        <v>100000</v>
      </c>
      <c r="F26" s="900"/>
    </row>
    <row r="27" spans="1:7" x14ac:dyDescent="0.2">
      <c r="A27" s="895">
        <v>14</v>
      </c>
      <c r="B27" s="868" t="s">
        <v>1007</v>
      </c>
      <c r="C27" s="868" t="s">
        <v>1105</v>
      </c>
      <c r="D27" s="882" t="s">
        <v>968</v>
      </c>
      <c r="E27" s="873">
        <v>100000</v>
      </c>
      <c r="F27" s="900"/>
    </row>
    <row r="28" spans="1:7" x14ac:dyDescent="0.2">
      <c r="A28" s="895">
        <v>15</v>
      </c>
      <c r="B28" s="868" t="s">
        <v>1007</v>
      </c>
      <c r="C28" s="868" t="s">
        <v>1106</v>
      </c>
      <c r="D28" s="882"/>
      <c r="E28" s="873">
        <v>150000</v>
      </c>
      <c r="F28" s="900"/>
    </row>
    <row r="29" spans="1:7" x14ac:dyDescent="0.2">
      <c r="A29" s="895">
        <v>16</v>
      </c>
      <c r="B29" s="868" t="s">
        <v>1007</v>
      </c>
      <c r="C29" s="868" t="s">
        <v>1107</v>
      </c>
      <c r="D29" s="882"/>
      <c r="E29" s="873">
        <v>500000</v>
      </c>
      <c r="F29" s="900"/>
    </row>
    <row r="30" spans="1:7" ht="13.5" thickBot="1" x14ac:dyDescent="0.25">
      <c r="A30" s="895">
        <v>17</v>
      </c>
      <c r="B30" s="866" t="s">
        <v>1002</v>
      </c>
      <c r="C30" s="866" t="s">
        <v>971</v>
      </c>
      <c r="D30" s="882" t="s">
        <v>968</v>
      </c>
      <c r="E30" s="873">
        <v>250000</v>
      </c>
      <c r="F30" s="900"/>
    </row>
    <row r="31" spans="1:7" ht="13.5" thickBot="1" x14ac:dyDescent="0.25">
      <c r="A31" s="897"/>
      <c r="B31" s="887" t="s">
        <v>1012</v>
      </c>
      <c r="C31" s="887"/>
      <c r="D31" s="889"/>
      <c r="E31" s="890">
        <f>SUM(E14:E30)</f>
        <v>5225000</v>
      </c>
      <c r="F31" s="902"/>
      <c r="G31" s="916"/>
    </row>
    <row r="32" spans="1:7" x14ac:dyDescent="0.2">
      <c r="A32" s="895">
        <v>1</v>
      </c>
      <c r="B32" s="870" t="s">
        <v>999</v>
      </c>
      <c r="C32" s="870" t="s">
        <v>1090</v>
      </c>
      <c r="D32" s="881" t="s">
        <v>1005</v>
      </c>
      <c r="E32" s="872">
        <v>150000</v>
      </c>
      <c r="F32" s="899"/>
    </row>
    <row r="33" spans="1:10" x14ac:dyDescent="0.2">
      <c r="A33" s="895">
        <v>2</v>
      </c>
      <c r="B33" s="870" t="s">
        <v>999</v>
      </c>
      <c r="C33" s="870" t="s">
        <v>1091</v>
      </c>
      <c r="D33" s="881"/>
      <c r="E33" s="872">
        <v>150000</v>
      </c>
      <c r="F33" s="899"/>
    </row>
    <row r="34" spans="1:10" x14ac:dyDescent="0.2">
      <c r="A34" s="896">
        <v>3</v>
      </c>
      <c r="B34" s="868" t="s">
        <v>1003</v>
      </c>
      <c r="C34" s="868" t="s">
        <v>1103</v>
      </c>
      <c r="D34" s="882" t="s">
        <v>1005</v>
      </c>
      <c r="E34" s="873">
        <v>60000</v>
      </c>
      <c r="F34" s="900"/>
    </row>
    <row r="35" spans="1:10" x14ac:dyDescent="0.2">
      <c r="A35" s="895">
        <v>4</v>
      </c>
      <c r="B35" s="868" t="s">
        <v>1003</v>
      </c>
      <c r="C35" s="868" t="s">
        <v>1104</v>
      </c>
      <c r="D35" s="882" t="s">
        <v>1005</v>
      </c>
      <c r="E35" s="873">
        <v>200000</v>
      </c>
      <c r="F35" s="900"/>
    </row>
    <row r="36" spans="1:10" s="894" customFormat="1" x14ac:dyDescent="0.2">
      <c r="A36" s="895">
        <v>5</v>
      </c>
      <c r="B36" s="870" t="s">
        <v>1000</v>
      </c>
      <c r="C36" s="870" t="s">
        <v>1093</v>
      </c>
      <c r="D36" s="881"/>
      <c r="E36" s="872">
        <v>200000</v>
      </c>
      <c r="F36" s="901"/>
    </row>
    <row r="37" spans="1:10" s="894" customFormat="1" x14ac:dyDescent="0.2">
      <c r="A37" s="896">
        <v>6</v>
      </c>
      <c r="B37" s="870" t="s">
        <v>1000</v>
      </c>
      <c r="C37" s="870" t="s">
        <v>1094</v>
      </c>
      <c r="D37" s="881"/>
      <c r="E37" s="872">
        <v>100000</v>
      </c>
      <c r="F37" s="901"/>
    </row>
    <row r="38" spans="1:10" s="894" customFormat="1" x14ac:dyDescent="0.2">
      <c r="A38" s="895">
        <v>7</v>
      </c>
      <c r="B38" s="870" t="s">
        <v>1000</v>
      </c>
      <c r="C38" s="870" t="s">
        <v>1096</v>
      </c>
      <c r="D38" s="881"/>
      <c r="E38" s="872">
        <v>50000</v>
      </c>
      <c r="F38" s="901"/>
    </row>
    <row r="39" spans="1:10" x14ac:dyDescent="0.2">
      <c r="A39" s="895">
        <v>8</v>
      </c>
      <c r="B39" s="866" t="s">
        <v>990</v>
      </c>
      <c r="C39" s="866" t="s">
        <v>970</v>
      </c>
      <c r="D39" s="882" t="s">
        <v>1005</v>
      </c>
      <c r="E39" s="873">
        <v>45000</v>
      </c>
      <c r="F39" s="900"/>
    </row>
    <row r="40" spans="1:10" x14ac:dyDescent="0.2">
      <c r="A40" s="896">
        <v>9</v>
      </c>
      <c r="B40" s="866" t="s">
        <v>990</v>
      </c>
      <c r="C40" s="866" t="s">
        <v>991</v>
      </c>
      <c r="D40" s="882" t="s">
        <v>1005</v>
      </c>
      <c r="E40" s="873">
        <v>20000</v>
      </c>
      <c r="F40" s="900"/>
    </row>
    <row r="41" spans="1:10" x14ac:dyDescent="0.2">
      <c r="A41" s="895">
        <v>10</v>
      </c>
      <c r="B41" s="867" t="s">
        <v>990</v>
      </c>
      <c r="C41" s="867" t="s">
        <v>992</v>
      </c>
      <c r="D41" s="882" t="s">
        <v>1005</v>
      </c>
      <c r="E41" s="873">
        <v>30000</v>
      </c>
      <c r="F41" s="900"/>
    </row>
    <row r="42" spans="1:10" x14ac:dyDescent="0.2">
      <c r="A42" s="895">
        <v>11</v>
      </c>
      <c r="B42" s="868" t="s">
        <v>1014</v>
      </c>
      <c r="C42" s="868" t="s">
        <v>1005</v>
      </c>
      <c r="D42" s="882" t="s">
        <v>1005</v>
      </c>
      <c r="E42" s="873">
        <v>60000</v>
      </c>
      <c r="F42" s="900"/>
    </row>
    <row r="43" spans="1:10" x14ac:dyDescent="0.2">
      <c r="A43" s="896">
        <v>12</v>
      </c>
      <c r="B43" s="866" t="s">
        <v>1004</v>
      </c>
      <c r="C43" s="866" t="s">
        <v>1006</v>
      </c>
      <c r="D43" s="882" t="s">
        <v>1005</v>
      </c>
      <c r="E43" s="873">
        <v>40000</v>
      </c>
      <c r="F43" s="900"/>
    </row>
    <row r="44" spans="1:10" ht="13.5" thickBot="1" x14ac:dyDescent="0.25">
      <c r="A44" s="895">
        <v>13</v>
      </c>
      <c r="B44" s="884" t="s">
        <v>1112</v>
      </c>
      <c r="C44" s="884" t="s">
        <v>1113</v>
      </c>
      <c r="D44" s="885" t="s">
        <v>1005</v>
      </c>
      <c r="E44" s="886">
        <v>1000000</v>
      </c>
      <c r="F44" s="903" t="s">
        <v>1028</v>
      </c>
    </row>
    <row r="45" spans="1:10" s="892" customFormat="1" ht="13.5" thickBot="1" x14ac:dyDescent="0.25">
      <c r="A45" s="897"/>
      <c r="B45" s="889" t="s">
        <v>1013</v>
      </c>
      <c r="C45" s="889"/>
      <c r="D45" s="889"/>
      <c r="E45" s="891">
        <f>SUM(E32:E44)</f>
        <v>2105000</v>
      </c>
      <c r="F45" s="904"/>
      <c r="J45" s="893"/>
    </row>
    <row r="50" spans="5:5" x14ac:dyDescent="0.2">
      <c r="E50" s="916"/>
    </row>
  </sheetData>
  <sortState ref="A7:F61">
    <sortCondition ref="D7:D61"/>
    <sortCondition ref="B7:B61"/>
  </sortState>
  <mergeCells count="2">
    <mergeCell ref="B1:F1"/>
    <mergeCell ref="A3:F3"/>
  </mergeCells>
  <phoneticPr fontId="30" type="noConversion"/>
  <pageMargins left="0.7" right="0.7" top="0.75" bottom="0.75" header="0.3" footer="0.3"/>
  <pageSetup paperSize="9" scale="62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view="pageBreakPreview" zoomScaleNormal="100" zoomScaleSheetLayoutView="100" workbookViewId="0">
      <selection sqref="A1:C1"/>
    </sheetView>
  </sheetViews>
  <sheetFormatPr defaultColWidth="9.33203125" defaultRowHeight="12.75" x14ac:dyDescent="0.2"/>
  <cols>
    <col min="1" max="1" width="39.5" style="955" bestFit="1" customWidth="1"/>
    <col min="2" max="2" width="23" style="955" customWidth="1"/>
    <col min="3" max="3" width="21.1640625" style="955" customWidth="1"/>
    <col min="4" max="4" width="17" style="955" hidden="1" customWidth="1"/>
    <col min="5" max="8" width="17" style="955" customWidth="1"/>
    <col min="9" max="9" width="12.83203125" style="958" customWidth="1"/>
    <col min="10" max="16384" width="9.33203125" style="955"/>
  </cols>
  <sheetData>
    <row r="1" spans="1:9" ht="13.5" x14ac:dyDescent="0.25">
      <c r="A1" s="1331" t="s">
        <v>1190</v>
      </c>
      <c r="B1" s="1331"/>
      <c r="C1" s="1331"/>
      <c r="D1" s="968"/>
      <c r="E1" s="968"/>
      <c r="F1" s="968"/>
      <c r="G1" s="968"/>
      <c r="H1" s="968"/>
      <c r="I1" s="968"/>
    </row>
    <row r="4" spans="1:9" ht="12.75" customHeight="1" x14ac:dyDescent="0.2">
      <c r="A4" s="1173" t="s">
        <v>820</v>
      </c>
      <c r="B4" s="1173"/>
      <c r="C4" s="1173"/>
      <c r="D4" s="874"/>
      <c r="E4" s="874"/>
      <c r="F4" s="874"/>
      <c r="G4" s="874"/>
      <c r="H4" s="874"/>
      <c r="I4" s="874"/>
    </row>
    <row r="5" spans="1:9" x14ac:dyDescent="0.2">
      <c r="A5" s="1174" t="s">
        <v>1084</v>
      </c>
      <c r="B5" s="1174"/>
      <c r="C5" s="1174"/>
      <c r="D5" s="967"/>
      <c r="E5" s="967"/>
      <c r="F5" s="967"/>
      <c r="G5" s="967"/>
      <c r="H5" s="967"/>
      <c r="I5" s="967"/>
    </row>
    <row r="6" spans="1:9" ht="13.5" thickBot="1" x14ac:dyDescent="0.25">
      <c r="A6" s="956"/>
      <c r="B6" s="957"/>
    </row>
    <row r="7" spans="1:9" ht="14.25" thickTop="1" thickBot="1" x14ac:dyDescent="0.25">
      <c r="A7" s="1170" t="s">
        <v>1042</v>
      </c>
      <c r="B7" s="1171"/>
      <c r="C7" s="1172"/>
    </row>
    <row r="8" spans="1:9" ht="14.25" thickTop="1" thickBot="1" x14ac:dyDescent="0.25">
      <c r="A8" s="959" t="s">
        <v>1043</v>
      </c>
      <c r="B8" s="960" t="s">
        <v>1044</v>
      </c>
      <c r="C8" s="961" t="s">
        <v>1045</v>
      </c>
    </row>
    <row r="9" spans="1:9" ht="14.25" thickTop="1" thickBot="1" x14ac:dyDescent="0.25">
      <c r="A9" s="1177" t="s">
        <v>1046</v>
      </c>
      <c r="B9" s="962" t="s">
        <v>1047</v>
      </c>
      <c r="C9" s="962" t="s">
        <v>1048</v>
      </c>
    </row>
    <row r="10" spans="1:9" ht="13.5" thickBot="1" x14ac:dyDescent="0.25">
      <c r="A10" s="1176"/>
      <c r="B10" s="962" t="s">
        <v>1049</v>
      </c>
      <c r="C10" s="962" t="s">
        <v>1048</v>
      </c>
    </row>
    <row r="11" spans="1:9" ht="13.5" thickBot="1" x14ac:dyDescent="0.25">
      <c r="A11" s="963" t="s">
        <v>1050</v>
      </c>
      <c r="B11" s="962" t="s">
        <v>1052</v>
      </c>
      <c r="C11" s="962" t="s">
        <v>1088</v>
      </c>
    </row>
    <row r="12" spans="1:9" ht="26.25" thickBot="1" x14ac:dyDescent="0.25">
      <c r="A12" s="964" t="s">
        <v>1051</v>
      </c>
      <c r="B12" s="962" t="s">
        <v>1054</v>
      </c>
      <c r="C12" s="962" t="s">
        <v>1055</v>
      </c>
    </row>
    <row r="13" spans="1:9" x14ac:dyDescent="0.2">
      <c r="A13" s="1168" t="s">
        <v>1056</v>
      </c>
      <c r="B13" s="1178" t="s">
        <v>1058</v>
      </c>
      <c r="C13" s="1178" t="s">
        <v>1048</v>
      </c>
    </row>
    <row r="14" spans="1:9" ht="13.5" thickBot="1" x14ac:dyDescent="0.25">
      <c r="A14" s="1169" t="s">
        <v>1057</v>
      </c>
      <c r="B14" s="1179"/>
      <c r="C14" s="1179"/>
    </row>
    <row r="15" spans="1:9" x14ac:dyDescent="0.2">
      <c r="A15" s="963" t="s">
        <v>1059</v>
      </c>
      <c r="B15" s="1175" t="s">
        <v>1060</v>
      </c>
      <c r="C15" s="1175" t="s">
        <v>1048</v>
      </c>
    </row>
    <row r="16" spans="1:9" ht="13.5" thickBot="1" x14ac:dyDescent="0.25">
      <c r="A16" s="964" t="s">
        <v>1057</v>
      </c>
      <c r="B16" s="1176"/>
      <c r="C16" s="1176"/>
    </row>
    <row r="17" spans="1:3" ht="13.5" thickBot="1" x14ac:dyDescent="0.25">
      <c r="A17" s="964"/>
      <c r="B17" s="962" t="s">
        <v>1061</v>
      </c>
      <c r="C17" s="962" t="s">
        <v>1055</v>
      </c>
    </row>
    <row r="18" spans="1:3" x14ac:dyDescent="0.2">
      <c r="A18" s="963" t="s">
        <v>822</v>
      </c>
      <c r="B18" s="1175" t="s">
        <v>1062</v>
      </c>
      <c r="C18" s="1175" t="s">
        <v>1048</v>
      </c>
    </row>
    <row r="19" spans="1:3" ht="13.5" thickBot="1" x14ac:dyDescent="0.25">
      <c r="A19" s="964" t="s">
        <v>1057</v>
      </c>
      <c r="B19" s="1176"/>
      <c r="C19" s="1176"/>
    </row>
    <row r="20" spans="1:3" x14ac:dyDescent="0.2">
      <c r="A20" s="963" t="s">
        <v>956</v>
      </c>
      <c r="B20" s="1175" t="s">
        <v>1063</v>
      </c>
      <c r="C20" s="1175" t="s">
        <v>1053</v>
      </c>
    </row>
    <row r="21" spans="1:3" ht="13.5" thickBot="1" x14ac:dyDescent="0.25">
      <c r="A21" s="964" t="s">
        <v>1057</v>
      </c>
      <c r="B21" s="1176"/>
      <c r="C21" s="1176"/>
    </row>
    <row r="22" spans="1:3" ht="13.5" thickBot="1" x14ac:dyDescent="0.25"/>
    <row r="23" spans="1:3" ht="14.25" thickTop="1" thickBot="1" x14ac:dyDescent="0.25">
      <c r="A23" s="1170" t="s">
        <v>821</v>
      </c>
      <c r="B23" s="1171"/>
      <c r="C23" s="1172"/>
    </row>
    <row r="24" spans="1:3" ht="14.25" thickTop="1" thickBot="1" x14ac:dyDescent="0.25">
      <c r="A24" s="959" t="s">
        <v>1043</v>
      </c>
      <c r="B24" s="960" t="s">
        <v>1044</v>
      </c>
      <c r="C24" s="961" t="s">
        <v>1045</v>
      </c>
    </row>
    <row r="25" spans="1:3" ht="14.25" thickTop="1" thickBot="1" x14ac:dyDescent="0.25">
      <c r="A25" s="963" t="s">
        <v>1064</v>
      </c>
      <c r="B25" s="965" t="s">
        <v>1066</v>
      </c>
      <c r="C25" s="965" t="s">
        <v>1048</v>
      </c>
    </row>
    <row r="26" spans="1:3" ht="13.5" thickBot="1" x14ac:dyDescent="0.25">
      <c r="A26" s="964" t="s">
        <v>1065</v>
      </c>
      <c r="B26" s="962" t="s">
        <v>1064</v>
      </c>
      <c r="C26" s="962" t="s">
        <v>1067</v>
      </c>
    </row>
    <row r="27" spans="1:3" ht="13.5" thickBot="1" x14ac:dyDescent="0.25"/>
    <row r="28" spans="1:3" ht="14.25" thickTop="1" thickBot="1" x14ac:dyDescent="0.25">
      <c r="A28" s="1170" t="s">
        <v>479</v>
      </c>
      <c r="B28" s="1171"/>
      <c r="C28" s="1172"/>
    </row>
    <row r="29" spans="1:3" ht="14.25" thickTop="1" thickBot="1" x14ac:dyDescent="0.25">
      <c r="A29" s="959" t="s">
        <v>1043</v>
      </c>
      <c r="B29" s="960" t="s">
        <v>1044</v>
      </c>
      <c r="C29" s="961" t="s">
        <v>1045</v>
      </c>
    </row>
    <row r="30" spans="1:3" ht="14.25" thickTop="1" thickBot="1" x14ac:dyDescent="0.25">
      <c r="A30" s="963" t="s">
        <v>1068</v>
      </c>
      <c r="B30" s="965" t="s">
        <v>1070</v>
      </c>
      <c r="C30" s="965" t="s">
        <v>1048</v>
      </c>
    </row>
    <row r="31" spans="1:3" ht="13.5" thickBot="1" x14ac:dyDescent="0.25">
      <c r="A31" s="963" t="s">
        <v>1069</v>
      </c>
      <c r="B31" s="965" t="s">
        <v>1071</v>
      </c>
      <c r="C31" s="965" t="s">
        <v>1072</v>
      </c>
    </row>
    <row r="32" spans="1:3" ht="13.5" thickBot="1" x14ac:dyDescent="0.25">
      <c r="A32" s="966"/>
      <c r="B32" s="962" t="s">
        <v>1073</v>
      </c>
      <c r="C32" s="962" t="s">
        <v>1048</v>
      </c>
    </row>
    <row r="33" spans="1:3" ht="13.5" thickBot="1" x14ac:dyDescent="0.25">
      <c r="A33" s="953"/>
      <c r="B33" s="962" t="s">
        <v>1074</v>
      </c>
      <c r="C33" s="962" t="s">
        <v>1075</v>
      </c>
    </row>
    <row r="34" spans="1:3" ht="13.5" thickBot="1" x14ac:dyDescent="0.25">
      <c r="A34" s="953"/>
      <c r="B34" s="962" t="s">
        <v>1076</v>
      </c>
      <c r="C34" s="962" t="s">
        <v>1048</v>
      </c>
    </row>
    <row r="35" spans="1:3" ht="26.25" thickBot="1" x14ac:dyDescent="0.25">
      <c r="A35" s="954"/>
      <c r="B35" s="962" t="s">
        <v>1058</v>
      </c>
      <c r="C35" s="962" t="s">
        <v>1053</v>
      </c>
    </row>
  </sheetData>
  <mergeCells count="15">
    <mergeCell ref="A28:C28"/>
    <mergeCell ref="A4:C4"/>
    <mergeCell ref="A5:C5"/>
    <mergeCell ref="A1:C1"/>
    <mergeCell ref="B18:B19"/>
    <mergeCell ref="C18:C19"/>
    <mergeCell ref="B20:B21"/>
    <mergeCell ref="C20:C21"/>
    <mergeCell ref="A23:C23"/>
    <mergeCell ref="A7:C7"/>
    <mergeCell ref="A9:A10"/>
    <mergeCell ref="B13:B14"/>
    <mergeCell ref="C13:C14"/>
    <mergeCell ref="B15:B16"/>
    <mergeCell ref="C15:C16"/>
  </mergeCells>
  <phoneticPr fontId="30" type="noConversion"/>
  <pageMargins left="1.1811023622047245" right="1.1811023622047245" top="0.74803149606299213" bottom="0.74803149606299213" header="0.31496062992125984" footer="0.31496062992125984"/>
  <pageSetup paperSize="9" orientation="portrait" horizont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L12" sqref="L12"/>
    </sheetView>
  </sheetViews>
  <sheetFormatPr defaultColWidth="9.33203125" defaultRowHeight="12.75" x14ac:dyDescent="0.2"/>
  <cols>
    <col min="1" max="1" width="5.83203125" style="99" customWidth="1"/>
    <col min="2" max="2" width="54.83203125" style="4" customWidth="1"/>
    <col min="3" max="4" width="17.6640625" style="4" customWidth="1"/>
    <col min="5" max="5" width="9.33203125" style="4"/>
    <col min="6" max="8" width="0" style="4" hidden="1" customWidth="1"/>
    <col min="9" max="16384" width="9.33203125" style="4"/>
  </cols>
  <sheetData>
    <row r="1" spans="1:4" ht="31.5" customHeight="1" x14ac:dyDescent="0.25">
      <c r="B1" s="1254" t="s">
        <v>881</v>
      </c>
      <c r="C1" s="1254"/>
      <c r="D1" s="1254"/>
    </row>
    <row r="2" spans="1:4" s="87" customFormat="1" ht="16.5" thickBot="1" x14ac:dyDescent="0.3">
      <c r="A2" s="86"/>
      <c r="B2" s="412"/>
      <c r="D2" s="47" t="s">
        <v>11</v>
      </c>
    </row>
    <row r="3" spans="1:4" s="89" customFormat="1" ht="48" customHeight="1" thickBot="1" x14ac:dyDescent="0.25">
      <c r="A3" s="88" t="s">
        <v>893</v>
      </c>
      <c r="B3" s="207" t="s">
        <v>894</v>
      </c>
      <c r="C3" s="207" t="s">
        <v>19</v>
      </c>
      <c r="D3" s="208" t="s">
        <v>20</v>
      </c>
    </row>
    <row r="4" spans="1:4" s="89" customFormat="1" ht="14.1" customHeight="1" thickBot="1" x14ac:dyDescent="0.25">
      <c r="A4" s="40">
        <v>1</v>
      </c>
      <c r="B4" s="210">
        <v>2</v>
      </c>
      <c r="C4" s="210">
        <v>3</v>
      </c>
      <c r="D4" s="211">
        <v>4</v>
      </c>
    </row>
    <row r="5" spans="1:4" ht="18" customHeight="1" x14ac:dyDescent="0.2">
      <c r="A5" s="142" t="s">
        <v>895</v>
      </c>
      <c r="B5" s="212" t="s">
        <v>119</v>
      </c>
      <c r="C5" s="140">
        <v>0</v>
      </c>
      <c r="D5" s="90"/>
    </row>
    <row r="6" spans="1:4" ht="18" customHeight="1" x14ac:dyDescent="0.2">
      <c r="A6" s="91" t="s">
        <v>896</v>
      </c>
      <c r="B6" s="213" t="s">
        <v>120</v>
      </c>
      <c r="C6" s="141">
        <v>0</v>
      </c>
      <c r="D6" s="93"/>
    </row>
    <row r="7" spans="1:4" ht="18" customHeight="1" x14ac:dyDescent="0.2">
      <c r="A7" s="91" t="s">
        <v>897</v>
      </c>
      <c r="B7" s="213" t="s">
        <v>79</v>
      </c>
      <c r="C7" s="141">
        <v>0</v>
      </c>
      <c r="D7" s="93"/>
    </row>
    <row r="8" spans="1:4" ht="18" customHeight="1" x14ac:dyDescent="0.2">
      <c r="A8" s="91" t="s">
        <v>898</v>
      </c>
      <c r="B8" s="213" t="s">
        <v>80</v>
      </c>
      <c r="C8" s="141">
        <v>0</v>
      </c>
      <c r="D8" s="93"/>
    </row>
    <row r="9" spans="1:4" ht="18" customHeight="1" x14ac:dyDescent="0.2">
      <c r="A9" s="91" t="s">
        <v>899</v>
      </c>
      <c r="B9" s="213" t="s">
        <v>111</v>
      </c>
      <c r="C9" s="141"/>
      <c r="D9" s="93"/>
    </row>
    <row r="10" spans="1:4" ht="18" customHeight="1" x14ac:dyDescent="0.2">
      <c r="A10" s="91" t="s">
        <v>900</v>
      </c>
      <c r="B10" s="213" t="s">
        <v>112</v>
      </c>
      <c r="C10" s="141">
        <f>3310+16057+292+154+109</f>
        <v>19922</v>
      </c>
      <c r="D10" s="93">
        <v>19922</v>
      </c>
    </row>
    <row r="11" spans="1:4" ht="18" customHeight="1" x14ac:dyDescent="0.2">
      <c r="A11" s="91" t="s">
        <v>901</v>
      </c>
      <c r="B11" s="214" t="s">
        <v>113</v>
      </c>
      <c r="C11" s="141"/>
      <c r="D11" s="93"/>
    </row>
    <row r="12" spans="1:4" ht="18" customHeight="1" x14ac:dyDescent="0.2">
      <c r="A12" s="91" t="s">
        <v>902</v>
      </c>
      <c r="B12" s="214" t="s">
        <v>114</v>
      </c>
      <c r="C12" s="141"/>
      <c r="D12" s="93"/>
    </row>
    <row r="13" spans="1:4" ht="18" customHeight="1" x14ac:dyDescent="0.2">
      <c r="A13" s="91" t="s">
        <v>903</v>
      </c>
      <c r="B13" s="214" t="s">
        <v>115</v>
      </c>
      <c r="C13" s="141"/>
      <c r="D13" s="93"/>
    </row>
    <row r="14" spans="1:4" ht="18" customHeight="1" x14ac:dyDescent="0.2">
      <c r="A14" s="91" t="s">
        <v>904</v>
      </c>
      <c r="B14" s="214" t="s">
        <v>116</v>
      </c>
      <c r="C14" s="141"/>
      <c r="D14" s="93"/>
    </row>
    <row r="15" spans="1:4" ht="18" customHeight="1" x14ac:dyDescent="0.2">
      <c r="A15" s="91" t="s">
        <v>905</v>
      </c>
      <c r="B15" s="214" t="s">
        <v>117</v>
      </c>
      <c r="C15" s="141"/>
      <c r="D15" s="93"/>
    </row>
    <row r="16" spans="1:4" ht="22.5" customHeight="1" x14ac:dyDescent="0.2">
      <c r="A16" s="91" t="s">
        <v>906</v>
      </c>
      <c r="B16" s="214" t="s">
        <v>118</v>
      </c>
      <c r="C16" s="141"/>
      <c r="D16" s="93"/>
    </row>
    <row r="17" spans="1:8" ht="18" customHeight="1" x14ac:dyDescent="0.2">
      <c r="A17" s="91" t="s">
        <v>907</v>
      </c>
      <c r="B17" s="213" t="s">
        <v>81</v>
      </c>
      <c r="C17" s="141"/>
      <c r="D17" s="93"/>
    </row>
    <row r="18" spans="1:8" ht="22.5" x14ac:dyDescent="0.2">
      <c r="A18" s="91" t="s">
        <v>908</v>
      </c>
      <c r="B18" s="213" t="s">
        <v>676</v>
      </c>
      <c r="C18" s="141">
        <f>SUM(C19:C29)</f>
        <v>1665.3000000000002</v>
      </c>
      <c r="D18" s="93">
        <f>SUM(D19:D29)</f>
        <v>1665.3000000000002</v>
      </c>
      <c r="F18" s="4" t="s">
        <v>677</v>
      </c>
      <c r="G18" s="4">
        <v>3640</v>
      </c>
      <c r="H18" s="4" t="s">
        <v>678</v>
      </c>
    </row>
    <row r="19" spans="1:8" ht="18" hidden="1" customHeight="1" x14ac:dyDescent="0.2">
      <c r="A19" s="91"/>
      <c r="B19" s="214" t="s">
        <v>665</v>
      </c>
      <c r="C19" s="141">
        <f>H19</f>
        <v>660.66</v>
      </c>
      <c r="D19" s="93">
        <f>C19</f>
        <v>660.66</v>
      </c>
      <c r="F19" s="4">
        <v>181.5</v>
      </c>
      <c r="G19" s="4">
        <f>F19*$G$18</f>
        <v>660660</v>
      </c>
      <c r="H19" s="4">
        <f>G19/1000</f>
        <v>660.66</v>
      </c>
    </row>
    <row r="20" spans="1:8" ht="18" hidden="1" customHeight="1" x14ac:dyDescent="0.2">
      <c r="A20" s="91"/>
      <c r="B20" s="214" t="s">
        <v>666</v>
      </c>
      <c r="C20" s="141">
        <f t="shared" ref="C20:C29" si="0">H20</f>
        <v>305.76</v>
      </c>
      <c r="D20" s="93">
        <f t="shared" ref="D20:D29" si="1">C20</f>
        <v>305.76</v>
      </c>
      <c r="F20" s="4">
        <v>84</v>
      </c>
      <c r="G20" s="4">
        <f t="shared" ref="G20:G29" si="2">F20*$G$18</f>
        <v>305760</v>
      </c>
      <c r="H20" s="4">
        <f t="shared" ref="H20:H29" si="3">G20/1000</f>
        <v>305.76</v>
      </c>
    </row>
    <row r="21" spans="1:8" ht="18" hidden="1" customHeight="1" x14ac:dyDescent="0.2">
      <c r="A21" s="91"/>
      <c r="B21" s="214" t="s">
        <v>667</v>
      </c>
      <c r="C21" s="141">
        <f t="shared" si="0"/>
        <v>145.6</v>
      </c>
      <c r="D21" s="93">
        <f t="shared" si="1"/>
        <v>145.6</v>
      </c>
      <c r="F21" s="4">
        <v>40</v>
      </c>
      <c r="G21" s="4">
        <f t="shared" si="2"/>
        <v>145600</v>
      </c>
      <c r="H21" s="4">
        <f t="shared" si="3"/>
        <v>145.6</v>
      </c>
    </row>
    <row r="22" spans="1:8" ht="18" hidden="1" customHeight="1" x14ac:dyDescent="0.2">
      <c r="A22" s="91"/>
      <c r="B22" s="214" t="s">
        <v>668</v>
      </c>
      <c r="C22" s="141">
        <f t="shared" si="0"/>
        <v>72.8</v>
      </c>
      <c r="D22" s="93">
        <f t="shared" si="1"/>
        <v>72.8</v>
      </c>
      <c r="F22" s="4">
        <v>20</v>
      </c>
      <c r="G22" s="4">
        <f t="shared" si="2"/>
        <v>72800</v>
      </c>
      <c r="H22" s="4">
        <f t="shared" si="3"/>
        <v>72.8</v>
      </c>
    </row>
    <row r="23" spans="1:8" ht="18" hidden="1" customHeight="1" x14ac:dyDescent="0.2">
      <c r="A23" s="91"/>
      <c r="B23" s="214" t="s">
        <v>669</v>
      </c>
      <c r="C23" s="141">
        <f t="shared" si="0"/>
        <v>182</v>
      </c>
      <c r="D23" s="93">
        <f t="shared" si="1"/>
        <v>182</v>
      </c>
      <c r="F23" s="4">
        <v>50</v>
      </c>
      <c r="G23" s="4">
        <f t="shared" si="2"/>
        <v>182000</v>
      </c>
      <c r="H23" s="4">
        <f t="shared" si="3"/>
        <v>182</v>
      </c>
    </row>
    <row r="24" spans="1:8" ht="18" hidden="1" customHeight="1" x14ac:dyDescent="0.2">
      <c r="A24" s="91"/>
      <c r="B24" s="214" t="s">
        <v>670</v>
      </c>
      <c r="C24" s="141">
        <f t="shared" si="0"/>
        <v>141.96</v>
      </c>
      <c r="D24" s="93">
        <f t="shared" si="1"/>
        <v>141.96</v>
      </c>
      <c r="F24" s="4">
        <v>39</v>
      </c>
      <c r="G24" s="4">
        <f t="shared" si="2"/>
        <v>141960</v>
      </c>
      <c r="H24" s="4">
        <f t="shared" si="3"/>
        <v>141.96</v>
      </c>
    </row>
    <row r="25" spans="1:8" ht="18" hidden="1" customHeight="1" x14ac:dyDescent="0.2">
      <c r="A25" s="91"/>
      <c r="B25" s="214" t="s">
        <v>671</v>
      </c>
      <c r="C25" s="141">
        <f t="shared" si="0"/>
        <v>61.88</v>
      </c>
      <c r="D25" s="93">
        <f t="shared" si="1"/>
        <v>61.88</v>
      </c>
      <c r="F25" s="4">
        <v>17</v>
      </c>
      <c r="G25" s="4">
        <f t="shared" si="2"/>
        <v>61880</v>
      </c>
      <c r="H25" s="4">
        <f t="shared" si="3"/>
        <v>61.88</v>
      </c>
    </row>
    <row r="26" spans="1:8" ht="18" hidden="1" customHeight="1" x14ac:dyDescent="0.2">
      <c r="A26" s="91"/>
      <c r="B26" s="214" t="s">
        <v>672</v>
      </c>
      <c r="C26" s="141">
        <f t="shared" si="0"/>
        <v>36.4</v>
      </c>
      <c r="D26" s="93">
        <f t="shared" si="1"/>
        <v>36.4</v>
      </c>
      <c r="F26" s="4">
        <v>10</v>
      </c>
      <c r="G26" s="4">
        <f t="shared" si="2"/>
        <v>36400</v>
      </c>
      <c r="H26" s="4">
        <f t="shared" si="3"/>
        <v>36.4</v>
      </c>
    </row>
    <row r="27" spans="1:8" ht="18" hidden="1" customHeight="1" x14ac:dyDescent="0.2">
      <c r="A27" s="91"/>
      <c r="B27" s="214" t="s">
        <v>673</v>
      </c>
      <c r="C27" s="141">
        <f t="shared" si="0"/>
        <v>36.4</v>
      </c>
      <c r="D27" s="93">
        <f t="shared" si="1"/>
        <v>36.4</v>
      </c>
      <c r="F27" s="4">
        <v>10</v>
      </c>
      <c r="G27" s="4">
        <f t="shared" si="2"/>
        <v>36400</v>
      </c>
      <c r="H27" s="4">
        <f t="shared" si="3"/>
        <v>36.4</v>
      </c>
    </row>
    <row r="28" spans="1:8" ht="18" hidden="1" customHeight="1" x14ac:dyDescent="0.2">
      <c r="A28" s="91"/>
      <c r="B28" s="214" t="s">
        <v>674</v>
      </c>
      <c r="C28" s="141">
        <f t="shared" si="0"/>
        <v>7.28</v>
      </c>
      <c r="D28" s="93">
        <f t="shared" si="1"/>
        <v>7.28</v>
      </c>
      <c r="F28" s="4">
        <v>2</v>
      </c>
      <c r="G28" s="4">
        <f t="shared" si="2"/>
        <v>7280</v>
      </c>
      <c r="H28" s="4">
        <f t="shared" si="3"/>
        <v>7.28</v>
      </c>
    </row>
    <row r="29" spans="1:8" ht="18" hidden="1" customHeight="1" x14ac:dyDescent="0.2">
      <c r="A29" s="91"/>
      <c r="B29" s="214" t="s">
        <v>675</v>
      </c>
      <c r="C29" s="141">
        <f t="shared" si="0"/>
        <v>14.56</v>
      </c>
      <c r="D29" s="93">
        <f t="shared" si="1"/>
        <v>14.56</v>
      </c>
      <c r="F29" s="4">
        <v>4</v>
      </c>
      <c r="G29" s="4">
        <f t="shared" si="2"/>
        <v>14560</v>
      </c>
      <c r="H29" s="4">
        <f t="shared" si="3"/>
        <v>14.56</v>
      </c>
    </row>
    <row r="30" spans="1:8" ht="18" hidden="1" customHeight="1" x14ac:dyDescent="0.2">
      <c r="A30" s="91"/>
      <c r="B30" s="213"/>
      <c r="C30" s="141"/>
      <c r="D30" s="93"/>
    </row>
    <row r="31" spans="1:8" ht="18" customHeight="1" x14ac:dyDescent="0.2">
      <c r="A31" s="91" t="s">
        <v>909</v>
      </c>
      <c r="B31" s="213" t="s">
        <v>882</v>
      </c>
      <c r="C31" s="141"/>
      <c r="D31" s="93"/>
    </row>
    <row r="32" spans="1:8" ht="18" customHeight="1" x14ac:dyDescent="0.2">
      <c r="A32" s="91" t="s">
        <v>910</v>
      </c>
      <c r="B32" s="213" t="s">
        <v>82</v>
      </c>
      <c r="C32" s="141"/>
      <c r="D32" s="93"/>
    </row>
    <row r="33" spans="1:4" ht="18" customHeight="1" x14ac:dyDescent="0.2">
      <c r="A33" s="91" t="s">
        <v>911</v>
      </c>
      <c r="B33" s="213" t="s">
        <v>83</v>
      </c>
      <c r="C33" s="141"/>
      <c r="D33" s="93"/>
    </row>
    <row r="34" spans="1:4" ht="18" customHeight="1" x14ac:dyDescent="0.2">
      <c r="A34" s="91" t="s">
        <v>919</v>
      </c>
      <c r="B34" s="94"/>
      <c r="C34" s="92"/>
      <c r="D34" s="93"/>
    </row>
    <row r="35" spans="1:4" ht="18" customHeight="1" thickBot="1" x14ac:dyDescent="0.25">
      <c r="A35" s="143" t="s">
        <v>920</v>
      </c>
      <c r="B35" s="95"/>
      <c r="C35" s="96"/>
      <c r="D35" s="97"/>
    </row>
    <row r="36" spans="1:4" ht="18" customHeight="1" thickBot="1" x14ac:dyDescent="0.25">
      <c r="A36" s="41" t="s">
        <v>921</v>
      </c>
      <c r="B36" s="218" t="s">
        <v>930</v>
      </c>
      <c r="C36" s="219">
        <f>SUM(C5:C35)-C18</f>
        <v>21587.3</v>
      </c>
      <c r="D36" s="219">
        <f>SUM(D5:D35)-D18</f>
        <v>21587.3</v>
      </c>
    </row>
    <row r="37" spans="1:4" ht="8.25" customHeight="1" x14ac:dyDescent="0.2">
      <c r="A37" s="98"/>
      <c r="B37" s="1253"/>
      <c r="C37" s="1253"/>
      <c r="D37" s="1253"/>
    </row>
  </sheetData>
  <mergeCells count="2">
    <mergeCell ref="B37:D37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  <ignoredErrors>
    <ignoredError sqref="C19:D29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18"/>
  <sheetViews>
    <sheetView zoomScaleNormal="100" workbookViewId="0">
      <selection activeCell="D15" sqref="D15"/>
    </sheetView>
  </sheetViews>
  <sheetFormatPr defaultRowHeight="12.75" x14ac:dyDescent="0.2"/>
  <cols>
    <col min="1" max="1" width="6.6640625" customWidth="1"/>
    <col min="2" max="2" width="38.6640625" customWidth="1"/>
    <col min="3" max="3" width="39.83203125" bestFit="1" customWidth="1"/>
    <col min="4" max="4" width="12" style="496" customWidth="1"/>
    <col min="5" max="5" width="14.33203125" bestFit="1" customWidth="1"/>
  </cols>
  <sheetData>
    <row r="1" spans="1:7" ht="13.5" x14ac:dyDescent="0.25">
      <c r="A1" s="1256" t="s">
        <v>975</v>
      </c>
      <c r="B1" s="1256"/>
      <c r="C1" s="1256"/>
      <c r="D1" s="1256"/>
      <c r="E1" s="1256"/>
    </row>
    <row r="2" spans="1:7" ht="35.25" customHeight="1" x14ac:dyDescent="0.25">
      <c r="A2" s="1255" t="s">
        <v>1149</v>
      </c>
      <c r="B2" s="1255"/>
      <c r="C2" s="1255"/>
      <c r="D2" s="1255"/>
      <c r="E2" s="1255"/>
    </row>
    <row r="3" spans="1:7" ht="17.25" customHeight="1" x14ac:dyDescent="0.25">
      <c r="A3" s="413"/>
      <c r="B3" s="413"/>
      <c r="C3" s="413"/>
    </row>
    <row r="4" spans="1:7" ht="13.5" thickBot="1" x14ac:dyDescent="0.25">
      <c r="A4" s="220"/>
      <c r="B4" s="220"/>
      <c r="C4" s="778"/>
      <c r="D4" s="1257" t="s">
        <v>934</v>
      </c>
      <c r="E4" s="1257"/>
    </row>
    <row r="5" spans="1:7" ht="42.75" customHeight="1" thickBot="1" x14ac:dyDescent="0.25">
      <c r="A5" s="414" t="s">
        <v>17</v>
      </c>
      <c r="B5" s="415" t="s">
        <v>84</v>
      </c>
      <c r="C5" s="415" t="s">
        <v>85</v>
      </c>
      <c r="D5" s="716" t="s">
        <v>1132</v>
      </c>
      <c r="E5" s="609" t="s">
        <v>1085</v>
      </c>
    </row>
    <row r="6" spans="1:7" ht="15.95" customHeight="1" thickBot="1" x14ac:dyDescent="0.25">
      <c r="A6" s="908" t="s">
        <v>895</v>
      </c>
      <c r="B6" s="909" t="s">
        <v>576</v>
      </c>
      <c r="C6" s="909" t="s">
        <v>577</v>
      </c>
      <c r="D6" s="910">
        <v>268</v>
      </c>
      <c r="E6" s="911">
        <v>500</v>
      </c>
    </row>
    <row r="7" spans="1:7" ht="15.95" customHeight="1" thickBot="1" x14ac:dyDescent="0.25">
      <c r="A7" s="1261" t="s">
        <v>1016</v>
      </c>
      <c r="B7" s="1262"/>
      <c r="C7" s="1263"/>
      <c r="D7" s="913">
        <f>SUM(D6)</f>
        <v>268</v>
      </c>
      <c r="E7" s="913">
        <f>SUM(E6)</f>
        <v>500</v>
      </c>
    </row>
    <row r="8" spans="1:7" ht="15.95" customHeight="1" x14ac:dyDescent="0.2">
      <c r="A8" s="905" t="s">
        <v>896</v>
      </c>
      <c r="B8" s="906" t="s">
        <v>585</v>
      </c>
      <c r="C8" s="906" t="s">
        <v>578</v>
      </c>
      <c r="D8" s="912">
        <v>723</v>
      </c>
      <c r="E8" s="907">
        <v>800</v>
      </c>
      <c r="G8" s="496"/>
    </row>
    <row r="9" spans="1:7" ht="15.95" customHeight="1" x14ac:dyDescent="0.2">
      <c r="A9" s="221" t="s">
        <v>897</v>
      </c>
      <c r="B9" s="37" t="s">
        <v>579</v>
      </c>
      <c r="C9" s="37" t="s">
        <v>580</v>
      </c>
      <c r="D9" s="764"/>
      <c r="E9" s="610"/>
    </row>
    <row r="10" spans="1:7" ht="15.95" customHeight="1" x14ac:dyDescent="0.2">
      <c r="A10" s="221" t="s">
        <v>898</v>
      </c>
      <c r="B10" s="37" t="s">
        <v>579</v>
      </c>
      <c r="C10" s="37" t="s">
        <v>581</v>
      </c>
      <c r="D10" s="764">
        <v>480</v>
      </c>
      <c r="E10" s="610">
        <v>480</v>
      </c>
    </row>
    <row r="11" spans="1:7" ht="15.95" customHeight="1" x14ac:dyDescent="0.2">
      <c r="A11" s="221" t="s">
        <v>899</v>
      </c>
      <c r="B11" s="37" t="s">
        <v>582</v>
      </c>
      <c r="C11" s="37" t="s">
        <v>583</v>
      </c>
      <c r="D11" s="764">
        <v>234</v>
      </c>
      <c r="E11" s="610"/>
    </row>
    <row r="12" spans="1:7" ht="15.95" customHeight="1" x14ac:dyDescent="0.2">
      <c r="A12" s="221" t="s">
        <v>900</v>
      </c>
      <c r="B12" s="37" t="s">
        <v>584</v>
      </c>
      <c r="C12" s="37" t="s">
        <v>988</v>
      </c>
      <c r="D12" s="764">
        <v>1287</v>
      </c>
      <c r="E12" s="610"/>
    </row>
    <row r="13" spans="1:7" ht="15.95" customHeight="1" x14ac:dyDescent="0.2">
      <c r="A13" s="221" t="s">
        <v>901</v>
      </c>
      <c r="B13" s="37" t="s">
        <v>584</v>
      </c>
      <c r="C13" s="37" t="s">
        <v>989</v>
      </c>
      <c r="D13" s="764">
        <v>1500</v>
      </c>
      <c r="E13" s="610"/>
    </row>
    <row r="14" spans="1:7" s="766" customFormat="1" ht="15.95" customHeight="1" x14ac:dyDescent="0.2">
      <c r="A14" s="972" t="s">
        <v>902</v>
      </c>
      <c r="B14" s="973" t="s">
        <v>965</v>
      </c>
      <c r="C14" s="973"/>
      <c r="D14" s="974">
        <v>1000</v>
      </c>
      <c r="E14" s="975">
        <v>1500</v>
      </c>
    </row>
    <row r="15" spans="1:7" s="766" customFormat="1" ht="15.95" customHeight="1" x14ac:dyDescent="0.2">
      <c r="A15" s="1023" t="s">
        <v>903</v>
      </c>
      <c r="B15" s="1024" t="s">
        <v>1081</v>
      </c>
      <c r="C15" s="1024"/>
      <c r="D15" s="1025">
        <v>387</v>
      </c>
      <c r="E15" s="1026">
        <v>386</v>
      </c>
    </row>
    <row r="16" spans="1:7" s="766" customFormat="1" ht="15.95" customHeight="1" thickBot="1" x14ac:dyDescent="0.25">
      <c r="A16" s="977" t="s">
        <v>904</v>
      </c>
      <c r="B16" s="978" t="s">
        <v>1147</v>
      </c>
      <c r="C16" s="978" t="s">
        <v>1148</v>
      </c>
      <c r="D16" s="976"/>
      <c r="E16" s="1027">
        <v>480</v>
      </c>
    </row>
    <row r="17" spans="1:6" s="915" customFormat="1" ht="15.95" customHeight="1" thickBot="1" x14ac:dyDescent="0.25">
      <c r="A17" s="1261" t="s">
        <v>1017</v>
      </c>
      <c r="B17" s="1262"/>
      <c r="C17" s="1263"/>
      <c r="D17" s="913">
        <f>SUM(D8:D15)</f>
        <v>5611</v>
      </c>
      <c r="E17" s="914">
        <f>SUM(E8:E16)</f>
        <v>3646</v>
      </c>
    </row>
    <row r="18" spans="1:6" ht="15.95" customHeight="1" thickBot="1" x14ac:dyDescent="0.25">
      <c r="A18" s="1258" t="s">
        <v>930</v>
      </c>
      <c r="B18" s="1259"/>
      <c r="C18" s="1260"/>
      <c r="D18" s="717">
        <f>D7+D17</f>
        <v>5879</v>
      </c>
      <c r="E18" s="611">
        <f>E7+E17</f>
        <v>4146</v>
      </c>
      <c r="F18" s="496"/>
    </row>
  </sheetData>
  <mergeCells count="6">
    <mergeCell ref="A2:E2"/>
    <mergeCell ref="A1:E1"/>
    <mergeCell ref="D4:E4"/>
    <mergeCell ref="A18:C18"/>
    <mergeCell ref="A7:C7"/>
    <mergeCell ref="A17:C17"/>
  </mergeCells>
  <phoneticPr fontId="30" type="noConversion"/>
  <conditionalFormatting sqref="D18">
    <cfRule type="cellIs" dxfId="1" priority="2" stopIfTrue="1" operator="equal">
      <formula>0</formula>
    </cfRule>
  </conditionalFormatting>
  <conditionalFormatting sqref="E1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83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activeCell="E23" sqref="E23"/>
    </sheetView>
  </sheetViews>
  <sheetFormatPr defaultColWidth="9.33203125" defaultRowHeight="15.75" x14ac:dyDescent="0.25"/>
  <cols>
    <col min="1" max="1" width="4.83203125" style="109" customWidth="1"/>
    <col min="2" max="2" width="30.33203125" style="128" bestFit="1" customWidth="1"/>
    <col min="3" max="5" width="12" style="128" bestFit="1" customWidth="1"/>
    <col min="6" max="16384" width="9.33203125" style="128"/>
  </cols>
  <sheetData>
    <row r="1" spans="1:5" x14ac:dyDescent="0.25">
      <c r="A1" s="1264" t="s">
        <v>974</v>
      </c>
      <c r="B1" s="1264"/>
      <c r="C1" s="1264"/>
      <c r="D1" s="1264"/>
      <c r="E1" s="1264"/>
    </row>
    <row r="2" spans="1:5" ht="27.75" customHeight="1" x14ac:dyDescent="0.25">
      <c r="A2" s="1249" t="s">
        <v>1133</v>
      </c>
      <c r="B2" s="1249"/>
      <c r="C2" s="1249"/>
      <c r="D2" s="1249"/>
      <c r="E2" s="1249"/>
    </row>
    <row r="3" spans="1:5" ht="16.5" thickBot="1" x14ac:dyDescent="0.3">
      <c r="D3" s="5"/>
      <c r="E3" s="5" t="s">
        <v>934</v>
      </c>
    </row>
    <row r="4" spans="1:5" s="109" customFormat="1" ht="26.1" customHeight="1" thickBot="1" x14ac:dyDescent="0.3">
      <c r="A4" s="106" t="s">
        <v>893</v>
      </c>
      <c r="B4" s="107" t="s">
        <v>12</v>
      </c>
      <c r="C4" s="107" t="s">
        <v>1085</v>
      </c>
      <c r="D4" s="107" t="s">
        <v>1135</v>
      </c>
      <c r="E4" s="108" t="s">
        <v>1134</v>
      </c>
    </row>
    <row r="5" spans="1:5" s="111" customFormat="1" ht="15" customHeight="1" thickBot="1" x14ac:dyDescent="0.25">
      <c r="A5" s="110" t="s">
        <v>895</v>
      </c>
      <c r="B5" s="1246" t="s">
        <v>937</v>
      </c>
      <c r="C5" s="1247"/>
      <c r="D5" s="1247"/>
      <c r="E5" s="1248"/>
    </row>
    <row r="6" spans="1:5" s="111" customFormat="1" ht="15" customHeight="1" x14ac:dyDescent="0.2">
      <c r="A6" s="112" t="s">
        <v>896</v>
      </c>
      <c r="B6" s="113" t="s">
        <v>142</v>
      </c>
      <c r="C6" s="114">
        <f>'1.1.sz.mell.'!C6</f>
        <v>97000</v>
      </c>
      <c r="D6" s="114">
        <v>90000</v>
      </c>
      <c r="E6" s="969">
        <v>90000</v>
      </c>
    </row>
    <row r="7" spans="1:5" s="119" customFormat="1" ht="14.1" customHeight="1" x14ac:dyDescent="0.2">
      <c r="A7" s="116" t="s">
        <v>897</v>
      </c>
      <c r="B7" s="308" t="s">
        <v>938</v>
      </c>
      <c r="C7" s="117">
        <f>'1.1.sz.mell.'!C11</f>
        <v>19837</v>
      </c>
      <c r="D7" s="117">
        <v>22000</v>
      </c>
      <c r="E7" s="970">
        <v>22000</v>
      </c>
    </row>
    <row r="8" spans="1:5" s="119" customFormat="1" x14ac:dyDescent="0.2">
      <c r="A8" s="116" t="s">
        <v>898</v>
      </c>
      <c r="B8" s="309" t="s">
        <v>0</v>
      </c>
      <c r="C8" s="120">
        <f>'1.1.sz.mell.'!C20</f>
        <v>8200</v>
      </c>
      <c r="D8" s="120">
        <v>8000</v>
      </c>
      <c r="E8" s="971">
        <v>8000</v>
      </c>
    </row>
    <row r="9" spans="1:5" s="119" customFormat="1" ht="14.1" customHeight="1" x14ac:dyDescent="0.2">
      <c r="A9" s="116" t="s">
        <v>899</v>
      </c>
      <c r="B9" s="308" t="s">
        <v>883</v>
      </c>
      <c r="C9" s="117">
        <f>'1.1.sz.mell.'!C21</f>
        <v>178770</v>
      </c>
      <c r="D9" s="117">
        <v>170000</v>
      </c>
      <c r="E9" s="970">
        <v>170000</v>
      </c>
    </row>
    <row r="10" spans="1:5" s="119" customFormat="1" ht="14.1" customHeight="1" x14ac:dyDescent="0.2">
      <c r="A10" s="116" t="s">
        <v>900</v>
      </c>
      <c r="B10" s="308" t="s">
        <v>884</v>
      </c>
      <c r="C10" s="117">
        <f>'1.1.sz.mell.'!C30</f>
        <v>5588.4</v>
      </c>
      <c r="D10" s="117"/>
      <c r="E10" s="970"/>
    </row>
    <row r="11" spans="1:5" s="119" customFormat="1" ht="14.1" customHeight="1" x14ac:dyDescent="0.2">
      <c r="A11" s="116" t="s">
        <v>901</v>
      </c>
      <c r="B11" s="308" t="s">
        <v>885</v>
      </c>
      <c r="C11" s="117">
        <f>'1.1.sz.mell.'!C43</f>
        <v>0</v>
      </c>
      <c r="D11" s="117"/>
      <c r="E11" s="970"/>
    </row>
    <row r="12" spans="1:5" s="119" customFormat="1" ht="14.1" customHeight="1" x14ac:dyDescent="0.2">
      <c r="A12" s="116" t="s">
        <v>902</v>
      </c>
      <c r="B12" s="308" t="s">
        <v>886</v>
      </c>
      <c r="C12" s="117">
        <f>'1.1.sz.mell.'!C46</f>
        <v>414</v>
      </c>
      <c r="D12" s="117"/>
      <c r="E12" s="970"/>
    </row>
    <row r="13" spans="1:5" s="119" customFormat="1" x14ac:dyDescent="0.2">
      <c r="A13" s="116" t="s">
        <v>903</v>
      </c>
      <c r="B13" s="310" t="s">
        <v>887</v>
      </c>
      <c r="C13" s="117"/>
      <c r="D13" s="117"/>
      <c r="E13" s="970"/>
    </row>
    <row r="14" spans="1:5" s="119" customFormat="1" ht="14.1" customHeight="1" thickBot="1" x14ac:dyDescent="0.25">
      <c r="A14" s="116" t="s">
        <v>904</v>
      </c>
      <c r="B14" s="308" t="s">
        <v>888</v>
      </c>
      <c r="C14" s="117"/>
      <c r="D14" s="117"/>
      <c r="E14" s="970"/>
    </row>
    <row r="15" spans="1:5" s="111" customFormat="1" ht="15.95" customHeight="1" thickBot="1" x14ac:dyDescent="0.25">
      <c r="A15" s="110" t="s">
        <v>905</v>
      </c>
      <c r="B15" s="42" t="s">
        <v>68</v>
      </c>
      <c r="C15" s="122">
        <f>SUM(C6:C14)</f>
        <v>309809.40000000002</v>
      </c>
      <c r="D15" s="122">
        <f>SUM(D6:D14)</f>
        <v>290000</v>
      </c>
      <c r="E15" s="123">
        <f>SUM(E6:E14)</f>
        <v>290000</v>
      </c>
    </row>
    <row r="16" spans="1:5" s="111" customFormat="1" ht="15" customHeight="1" thickBot="1" x14ac:dyDescent="0.25">
      <c r="A16" s="110" t="s">
        <v>906</v>
      </c>
      <c r="B16" s="1246" t="s">
        <v>1</v>
      </c>
      <c r="C16" s="1247"/>
      <c r="D16" s="1247"/>
      <c r="E16" s="1248"/>
    </row>
    <row r="17" spans="1:5" s="119" customFormat="1" ht="14.1" customHeight="1" x14ac:dyDescent="0.2">
      <c r="A17" s="124" t="s">
        <v>907</v>
      </c>
      <c r="B17" s="311" t="s">
        <v>13</v>
      </c>
      <c r="C17" s="120">
        <f>'1.1.sz.mell.'!C74</f>
        <v>122853</v>
      </c>
      <c r="D17" s="120">
        <v>135000</v>
      </c>
      <c r="E17" s="971">
        <v>135000</v>
      </c>
    </row>
    <row r="18" spans="1:5" s="119" customFormat="1" ht="22.5" x14ac:dyDescent="0.2">
      <c r="A18" s="116" t="s">
        <v>908</v>
      </c>
      <c r="B18" s="310" t="s">
        <v>164</v>
      </c>
      <c r="C18" s="117">
        <f>'1.1.sz.mell.'!C75</f>
        <v>34151</v>
      </c>
      <c r="D18" s="117">
        <v>36450</v>
      </c>
      <c r="E18" s="970">
        <v>36450</v>
      </c>
    </row>
    <row r="19" spans="1:5" s="119" customFormat="1" x14ac:dyDescent="0.2">
      <c r="A19" s="116" t="s">
        <v>909</v>
      </c>
      <c r="B19" s="308" t="s">
        <v>88</v>
      </c>
      <c r="C19" s="117">
        <f>'1.1.sz.mell.'!C76</f>
        <v>92458</v>
      </c>
      <c r="D19" s="117">
        <v>80000</v>
      </c>
      <c r="E19" s="970">
        <v>80000</v>
      </c>
    </row>
    <row r="20" spans="1:5" s="119" customFormat="1" x14ac:dyDescent="0.2">
      <c r="A20" s="116" t="s">
        <v>910</v>
      </c>
      <c r="B20" s="308" t="s">
        <v>165</v>
      </c>
      <c r="C20" s="117">
        <f>'1.1.sz.mell.'!C77</f>
        <v>17677</v>
      </c>
      <c r="D20" s="117">
        <v>12000</v>
      </c>
      <c r="E20" s="970">
        <v>12000</v>
      </c>
    </row>
    <row r="21" spans="1:5" s="119" customFormat="1" x14ac:dyDescent="0.2">
      <c r="A21" s="116" t="s">
        <v>911</v>
      </c>
      <c r="B21" s="308" t="s">
        <v>889</v>
      </c>
      <c r="C21" s="117">
        <f>'1.1.sz.mell.'!C78</f>
        <v>2646</v>
      </c>
      <c r="D21" s="117">
        <v>2757</v>
      </c>
      <c r="E21" s="970">
        <v>2757</v>
      </c>
    </row>
    <row r="22" spans="1:5" s="119" customFormat="1" x14ac:dyDescent="0.2">
      <c r="A22" s="116" t="s">
        <v>912</v>
      </c>
      <c r="B22" s="308" t="s">
        <v>280</v>
      </c>
      <c r="C22" s="117">
        <f>'1.1.sz.mell.'!C89</f>
        <v>16535</v>
      </c>
      <c r="D22" s="117">
        <v>23793</v>
      </c>
      <c r="E22" s="970">
        <v>23793</v>
      </c>
    </row>
    <row r="23" spans="1:5" s="119" customFormat="1" x14ac:dyDescent="0.2">
      <c r="A23" s="116" t="s">
        <v>913</v>
      </c>
      <c r="B23" s="310" t="s">
        <v>168</v>
      </c>
      <c r="C23" s="117">
        <f>'1.1.sz.mell.'!C90</f>
        <v>6636</v>
      </c>
      <c r="D23" s="117"/>
      <c r="E23" s="970"/>
    </row>
    <row r="24" spans="1:5" s="119" customFormat="1" x14ac:dyDescent="0.2">
      <c r="A24" s="116" t="s">
        <v>914</v>
      </c>
      <c r="B24" s="308" t="s">
        <v>311</v>
      </c>
      <c r="C24" s="117">
        <v>0</v>
      </c>
      <c r="D24" s="117"/>
      <c r="E24" s="970"/>
    </row>
    <row r="25" spans="1:5" s="119" customFormat="1" x14ac:dyDescent="0.2">
      <c r="A25" s="116" t="s">
        <v>915</v>
      </c>
      <c r="B25" s="308" t="s">
        <v>927</v>
      </c>
      <c r="C25" s="117">
        <f>'1.1.sz.mell.'!C99</f>
        <v>15353</v>
      </c>
      <c r="D25" s="117"/>
      <c r="E25" s="970"/>
    </row>
    <row r="26" spans="1:5" s="119" customFormat="1" x14ac:dyDescent="0.2">
      <c r="A26" s="116" t="s">
        <v>916</v>
      </c>
      <c r="B26" s="308" t="s">
        <v>890</v>
      </c>
      <c r="C26" s="117"/>
      <c r="D26" s="117"/>
      <c r="E26" s="970"/>
    </row>
    <row r="27" spans="1:5" s="119" customFormat="1" ht="16.5" thickBot="1" x14ac:dyDescent="0.25">
      <c r="A27" s="116" t="s">
        <v>917</v>
      </c>
      <c r="B27" s="308" t="s">
        <v>891</v>
      </c>
      <c r="C27" s="117"/>
      <c r="D27" s="117"/>
      <c r="E27" s="970"/>
    </row>
    <row r="28" spans="1:5" s="111" customFormat="1" ht="16.5" thickBot="1" x14ac:dyDescent="0.25">
      <c r="A28" s="125" t="s">
        <v>918</v>
      </c>
      <c r="B28" s="42" t="s">
        <v>69</v>
      </c>
      <c r="C28" s="122">
        <f>SUM(C17:C27)</f>
        <v>308309</v>
      </c>
      <c r="D28" s="122">
        <f>SUM(D17:D27)</f>
        <v>290000</v>
      </c>
      <c r="E28" s="123">
        <f>SUM(E17:E27)</f>
        <v>290000</v>
      </c>
    </row>
  </sheetData>
  <mergeCells count="4">
    <mergeCell ref="B5:E5"/>
    <mergeCell ref="B16:E16"/>
    <mergeCell ref="A2:E2"/>
    <mergeCell ref="A1:E1"/>
  </mergeCell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5" tint="0.79998168889431442"/>
    <pageSetUpPr fitToPage="1"/>
  </sheetPr>
  <dimension ref="A1:H113"/>
  <sheetViews>
    <sheetView topLeftCell="A25" zoomScaleNormal="100" workbookViewId="0">
      <selection activeCell="G88" sqref="G88"/>
    </sheetView>
  </sheetViews>
  <sheetFormatPr defaultColWidth="9.33203125" defaultRowHeight="12.75" x14ac:dyDescent="0.2"/>
  <cols>
    <col min="1" max="1" width="3.83203125" style="50" bestFit="1" customWidth="1"/>
    <col min="2" max="2" width="2.33203125" style="50" bestFit="1" customWidth="1"/>
    <col min="3" max="3" width="4.5" style="857" customWidth="1"/>
    <col min="4" max="4" width="64.1640625" style="50" customWidth="1"/>
    <col min="5" max="7" width="12.6640625" style="50" bestFit="1" customWidth="1"/>
    <col min="8" max="8" width="9.83203125" style="50" bestFit="1" customWidth="1"/>
    <col min="9" max="12" width="9.33203125" style="50"/>
    <col min="13" max="13" width="9.33203125" style="50" customWidth="1"/>
    <col min="14" max="16384" width="9.33203125" style="50"/>
  </cols>
  <sheetData>
    <row r="1" spans="1:8" ht="13.5" x14ac:dyDescent="0.25">
      <c r="A1" s="1264" t="s">
        <v>1077</v>
      </c>
      <c r="B1" s="1264"/>
      <c r="C1" s="1264"/>
      <c r="D1" s="1264"/>
      <c r="E1" s="1264"/>
      <c r="F1" s="1264"/>
      <c r="G1" s="1264"/>
    </row>
    <row r="2" spans="1:8" ht="32.25" customHeight="1" x14ac:dyDescent="0.2">
      <c r="A2" s="1318" t="s">
        <v>978</v>
      </c>
      <c r="B2" s="1318"/>
      <c r="C2" s="1318"/>
      <c r="D2" s="1318"/>
      <c r="E2" s="1318"/>
      <c r="F2" s="1318"/>
      <c r="G2" s="1318"/>
    </row>
    <row r="3" spans="1:8" s="51" customFormat="1" ht="13.5" thickBot="1" x14ac:dyDescent="0.25">
      <c r="A3" s="503"/>
      <c r="B3" s="503"/>
      <c r="C3" s="844"/>
      <c r="D3" s="503"/>
    </row>
    <row r="4" spans="1:8" s="52" customFormat="1" ht="26.25" thickBot="1" x14ac:dyDescent="0.25">
      <c r="A4" s="1272" t="s">
        <v>929</v>
      </c>
      <c r="B4" s="1273"/>
      <c r="C4" s="1273"/>
      <c r="D4" s="1274"/>
      <c r="E4" s="516" t="s">
        <v>1136</v>
      </c>
      <c r="F4" s="516" t="s">
        <v>977</v>
      </c>
      <c r="G4" s="516" t="s">
        <v>1085</v>
      </c>
    </row>
    <row r="5" spans="1:8" ht="14.25" customHeight="1" x14ac:dyDescent="0.2">
      <c r="A5" s="1319" t="s">
        <v>586</v>
      </c>
      <c r="B5" s="1322">
        <v>1</v>
      </c>
      <c r="C5" s="1324" t="s">
        <v>587</v>
      </c>
      <c r="D5" s="1325"/>
      <c r="E5" s="843">
        <v>65287243</v>
      </c>
      <c r="F5" s="843">
        <f>F6+F9+F10+F13+F14</f>
        <v>77091476</v>
      </c>
      <c r="G5" s="843">
        <f>G6+G9+G10+G13+G14</f>
        <v>72143011</v>
      </c>
    </row>
    <row r="6" spans="1:8" ht="25.5" customHeight="1" x14ac:dyDescent="0.2">
      <c r="A6" s="1320"/>
      <c r="B6" s="1323"/>
      <c r="C6" s="845" t="s">
        <v>588</v>
      </c>
      <c r="D6" s="617" t="s">
        <v>589</v>
      </c>
      <c r="E6" s="510">
        <v>39754400</v>
      </c>
      <c r="F6" s="510">
        <v>40166600</v>
      </c>
      <c r="G6" s="510">
        <v>40853600</v>
      </c>
      <c r="H6" s="779"/>
    </row>
    <row r="7" spans="1:8" ht="153" hidden="1" customHeight="1" x14ac:dyDescent="0.2">
      <c r="A7" s="1320"/>
      <c r="B7" s="1323"/>
      <c r="C7" s="845"/>
      <c r="D7" s="618" t="s">
        <v>590</v>
      </c>
      <c r="E7" s="511">
        <v>38014000</v>
      </c>
      <c r="F7" s="511"/>
      <c r="G7" s="511"/>
      <c r="H7" s="779"/>
    </row>
    <row r="8" spans="1:8" ht="102" hidden="1" customHeight="1" x14ac:dyDescent="0.2">
      <c r="A8" s="1320"/>
      <c r="B8" s="1323"/>
      <c r="C8" s="845"/>
      <c r="D8" s="618" t="s">
        <v>591</v>
      </c>
      <c r="E8" s="511">
        <v>0</v>
      </c>
      <c r="F8" s="511"/>
      <c r="G8" s="511"/>
      <c r="H8" s="779"/>
    </row>
    <row r="9" spans="1:8" x14ac:dyDescent="0.2">
      <c r="A9" s="1320"/>
      <c r="B9" s="1323"/>
      <c r="C9" s="845" t="s">
        <v>592</v>
      </c>
      <c r="D9" s="617" t="s">
        <v>593</v>
      </c>
      <c r="E9" s="510">
        <v>16814543</v>
      </c>
      <c r="F9" s="510">
        <v>18067916</v>
      </c>
      <c r="G9" s="510">
        <v>23624650</v>
      </c>
      <c r="H9" s="779"/>
    </row>
    <row r="10" spans="1:8" x14ac:dyDescent="0.2">
      <c r="A10" s="1320"/>
      <c r="B10" s="1323"/>
      <c r="C10" s="845"/>
      <c r="D10" s="617" t="s">
        <v>979</v>
      </c>
      <c r="E10" s="510"/>
      <c r="F10" s="510"/>
      <c r="G10" s="510"/>
      <c r="H10" s="779"/>
    </row>
    <row r="11" spans="1:8" ht="165.75" hidden="1" customHeight="1" x14ac:dyDescent="0.2">
      <c r="A11" s="1320"/>
      <c r="B11" s="1323"/>
      <c r="C11" s="846"/>
      <c r="D11" s="615" t="s">
        <v>595</v>
      </c>
      <c r="E11" s="616">
        <v>42390484</v>
      </c>
      <c r="F11" s="832"/>
      <c r="G11" s="832"/>
      <c r="H11" s="779"/>
    </row>
    <row r="12" spans="1:8" ht="63.75" hidden="1" customHeight="1" x14ac:dyDescent="0.2">
      <c r="A12" s="1320"/>
      <c r="B12" s="1323"/>
      <c r="C12" s="846"/>
      <c r="D12" s="615" t="s">
        <v>596</v>
      </c>
      <c r="E12" s="616">
        <v>0</v>
      </c>
      <c r="F12" s="832"/>
      <c r="G12" s="832"/>
      <c r="H12" s="779"/>
    </row>
    <row r="13" spans="1:8" x14ac:dyDescent="0.2">
      <c r="A13" s="1320"/>
      <c r="B13" s="1323"/>
      <c r="C13" s="847" t="s">
        <v>594</v>
      </c>
      <c r="D13" s="613" t="s">
        <v>598</v>
      </c>
      <c r="E13" s="614">
        <v>8718300</v>
      </c>
      <c r="F13" s="619">
        <v>18849310</v>
      </c>
      <c r="G13" s="619">
        <v>7654561</v>
      </c>
      <c r="H13" s="779"/>
    </row>
    <row r="14" spans="1:8" x14ac:dyDescent="0.2">
      <c r="A14" s="1320"/>
      <c r="B14" s="839"/>
      <c r="C14" s="848" t="s">
        <v>597</v>
      </c>
      <c r="D14" s="840" t="s">
        <v>662</v>
      </c>
      <c r="E14" s="841"/>
      <c r="F14" s="842">
        <v>7650</v>
      </c>
      <c r="G14" s="842">
        <v>10200</v>
      </c>
      <c r="H14" s="779"/>
    </row>
    <row r="15" spans="1:8" ht="13.5" thickBot="1" x14ac:dyDescent="0.25">
      <c r="A15" s="1320"/>
      <c r="B15" s="521">
        <v>6</v>
      </c>
      <c r="C15" s="1326" t="s">
        <v>1138</v>
      </c>
      <c r="D15" s="1327"/>
      <c r="E15" s="522">
        <v>0</v>
      </c>
      <c r="F15" s="833">
        <v>62611</v>
      </c>
      <c r="G15" s="833">
        <v>65532</v>
      </c>
      <c r="H15" s="779"/>
    </row>
    <row r="16" spans="1:8" ht="31.5" customHeight="1" thickBot="1" x14ac:dyDescent="0.25">
      <c r="A16" s="1321"/>
      <c r="B16" s="1291" t="s">
        <v>1080</v>
      </c>
      <c r="C16" s="1328"/>
      <c r="D16" s="1329"/>
      <c r="E16" s="523">
        <f>E5+E15</f>
        <v>65287243</v>
      </c>
      <c r="F16" s="524">
        <f>F5+F15</f>
        <v>77154087</v>
      </c>
      <c r="G16" s="524">
        <f>G5+G15</f>
        <v>72208543</v>
      </c>
      <c r="H16" s="779"/>
    </row>
    <row r="17" spans="1:8" x14ac:dyDescent="0.2">
      <c r="A17" s="1294" t="s">
        <v>599</v>
      </c>
      <c r="B17" s="1317">
        <v>1</v>
      </c>
      <c r="C17" s="1306" t="s">
        <v>949</v>
      </c>
      <c r="D17" s="1306"/>
      <c r="E17" s="777">
        <v>49017600</v>
      </c>
      <c r="F17" s="836">
        <f>F18+F21</f>
        <v>53376800</v>
      </c>
      <c r="G17" s="836">
        <f>G18+G21+G24</f>
        <v>56898600</v>
      </c>
      <c r="H17" s="779"/>
    </row>
    <row r="18" spans="1:8" x14ac:dyDescent="0.2">
      <c r="A18" s="1295"/>
      <c r="B18" s="1301"/>
      <c r="C18" s="847" t="s">
        <v>980</v>
      </c>
      <c r="D18" s="613" t="s">
        <v>600</v>
      </c>
      <c r="E18" s="614">
        <v>36417600</v>
      </c>
      <c r="F18" s="619">
        <f>26019200+14393600+364000</f>
        <v>40776800</v>
      </c>
      <c r="G18" s="619">
        <v>37694400</v>
      </c>
      <c r="H18" s="779"/>
    </row>
    <row r="19" spans="1:8" s="769" customFormat="1" ht="12.75" hidden="1" customHeight="1" x14ac:dyDescent="0.2">
      <c r="A19" s="1295"/>
      <c r="B19" s="1301"/>
      <c r="C19" s="849"/>
      <c r="D19" s="767" t="s">
        <v>602</v>
      </c>
      <c r="E19" s="768">
        <v>16992000</v>
      </c>
      <c r="F19" s="834"/>
      <c r="G19" s="834"/>
      <c r="H19" s="779"/>
    </row>
    <row r="20" spans="1:8" s="769" customFormat="1" ht="12.75" hidden="1" customHeight="1" x14ac:dyDescent="0.2">
      <c r="A20" s="1295"/>
      <c r="B20" s="1301"/>
      <c r="C20" s="849"/>
      <c r="D20" s="767" t="s">
        <v>961</v>
      </c>
      <c r="E20" s="768">
        <v>8496000</v>
      </c>
      <c r="F20" s="834"/>
      <c r="G20" s="834"/>
      <c r="H20" s="779"/>
    </row>
    <row r="21" spans="1:8" ht="25.5" x14ac:dyDescent="0.2">
      <c r="A21" s="1295"/>
      <c r="B21" s="1301"/>
      <c r="C21" s="847" t="s">
        <v>981</v>
      </c>
      <c r="D21" s="613" t="s">
        <v>952</v>
      </c>
      <c r="E21" s="614">
        <v>12600000</v>
      </c>
      <c r="F21" s="619">
        <f>8400000+4200000</f>
        <v>12600000</v>
      </c>
      <c r="G21" s="619">
        <v>19204200</v>
      </c>
      <c r="H21" s="779"/>
    </row>
    <row r="22" spans="1:8" s="769" customFormat="1" ht="12.75" hidden="1" customHeight="1" x14ac:dyDescent="0.2">
      <c r="A22" s="1295"/>
      <c r="B22" s="1301"/>
      <c r="C22" s="849"/>
      <c r="D22" s="767" t="s">
        <v>602</v>
      </c>
      <c r="E22" s="768">
        <v>5440000</v>
      </c>
      <c r="F22" s="834"/>
      <c r="G22" s="834"/>
      <c r="H22" s="779"/>
    </row>
    <row r="23" spans="1:8" s="769" customFormat="1" ht="12.75" hidden="1" customHeight="1" x14ac:dyDescent="0.2">
      <c r="A23" s="1295"/>
      <c r="B23" s="1301"/>
      <c r="C23" s="849"/>
      <c r="D23" s="767" t="s">
        <v>961</v>
      </c>
      <c r="E23" s="768">
        <v>2720000</v>
      </c>
      <c r="F23" s="834"/>
      <c r="G23" s="834"/>
      <c r="H23" s="779"/>
    </row>
    <row r="24" spans="1:8" s="766" customFormat="1" x14ac:dyDescent="0.2">
      <c r="A24" s="1295"/>
      <c r="B24" s="1302"/>
      <c r="C24" s="847" t="s">
        <v>982</v>
      </c>
      <c r="D24" s="613" t="s">
        <v>983</v>
      </c>
      <c r="E24" s="616"/>
      <c r="F24" s="832"/>
      <c r="G24" s="619"/>
      <c r="H24" s="779"/>
    </row>
    <row r="25" spans="1:8" ht="12.75" customHeight="1" x14ac:dyDescent="0.2">
      <c r="A25" s="1295"/>
      <c r="B25" s="1315">
        <v>2</v>
      </c>
      <c r="C25" s="859" t="s">
        <v>984</v>
      </c>
      <c r="D25" s="860" t="s">
        <v>950</v>
      </c>
      <c r="E25" s="774">
        <v>5600000</v>
      </c>
      <c r="F25" s="837">
        <f>4806667+2683333</f>
        <v>7490000</v>
      </c>
      <c r="G25" s="837">
        <v>10251000</v>
      </c>
      <c r="H25" s="779"/>
    </row>
    <row r="26" spans="1:8" s="770" customFormat="1" ht="12.75" hidden="1" customHeight="1" x14ac:dyDescent="0.2">
      <c r="A26" s="1295"/>
      <c r="B26" s="1315"/>
      <c r="C26" s="859"/>
      <c r="D26" s="861" t="s">
        <v>602</v>
      </c>
      <c r="E26" s="862">
        <v>3600000</v>
      </c>
      <c r="F26" s="863"/>
      <c r="G26" s="863"/>
    </row>
    <row r="27" spans="1:8" s="769" customFormat="1" ht="12.75" hidden="1" customHeight="1" x14ac:dyDescent="0.2">
      <c r="A27" s="1295"/>
      <c r="B27" s="1315"/>
      <c r="C27" s="859"/>
      <c r="D27" s="861" t="s">
        <v>961</v>
      </c>
      <c r="E27" s="862">
        <v>1800000</v>
      </c>
      <c r="F27" s="863"/>
      <c r="G27" s="863"/>
    </row>
    <row r="28" spans="1:8" s="769" customFormat="1" ht="12.75" customHeight="1" x14ac:dyDescent="0.2">
      <c r="A28" s="1295"/>
      <c r="B28" s="990">
        <v>4</v>
      </c>
      <c r="C28" s="859"/>
      <c r="D28" s="860" t="s">
        <v>1139</v>
      </c>
      <c r="E28" s="862"/>
      <c r="F28" s="837">
        <v>475000</v>
      </c>
      <c r="G28" s="863"/>
    </row>
    <row r="29" spans="1:8" s="858" customFormat="1" x14ac:dyDescent="0.2">
      <c r="A29" s="1295"/>
      <c r="B29" s="864">
        <v>5</v>
      </c>
      <c r="C29" s="859" t="s">
        <v>980</v>
      </c>
      <c r="D29" s="860" t="s">
        <v>985</v>
      </c>
      <c r="E29" s="774"/>
      <c r="F29" s="837">
        <v>352000</v>
      </c>
      <c r="G29" s="837"/>
    </row>
    <row r="30" spans="1:8" x14ac:dyDescent="0.2">
      <c r="A30" s="1295"/>
      <c r="B30" s="1300">
        <v>3</v>
      </c>
      <c r="C30" s="1305" t="s">
        <v>951</v>
      </c>
      <c r="D30" s="1305"/>
      <c r="E30" s="774"/>
      <c r="F30" s="619"/>
      <c r="G30" s="619"/>
    </row>
    <row r="31" spans="1:8" ht="25.5" hidden="1" x14ac:dyDescent="0.2">
      <c r="A31" s="1295"/>
      <c r="B31" s="1301"/>
      <c r="C31" s="847" t="s">
        <v>588</v>
      </c>
      <c r="D31" s="613" t="s">
        <v>603</v>
      </c>
      <c r="E31" s="614">
        <v>0</v>
      </c>
      <c r="F31" s="619">
        <v>0</v>
      </c>
      <c r="G31" s="619">
        <v>0</v>
      </c>
    </row>
    <row r="32" spans="1:8" x14ac:dyDescent="0.2">
      <c r="A32" s="1295"/>
      <c r="B32" s="1302"/>
      <c r="C32" s="847" t="s">
        <v>592</v>
      </c>
      <c r="D32" s="613" t="s">
        <v>604</v>
      </c>
      <c r="E32" s="614"/>
      <c r="F32" s="619"/>
      <c r="G32" s="619"/>
    </row>
    <row r="33" spans="1:7" s="766" customFormat="1" ht="13.5" thickBot="1" x14ac:dyDescent="0.25">
      <c r="A33" s="1295"/>
      <c r="B33" s="1303">
        <v>4</v>
      </c>
      <c r="C33" s="1316" t="s">
        <v>964</v>
      </c>
      <c r="D33" s="1316"/>
      <c r="E33" s="773">
        <f>E34+E35</f>
        <v>0</v>
      </c>
      <c r="F33" s="620">
        <f>F34+F35</f>
        <v>0</v>
      </c>
      <c r="G33" s="620">
        <f>G34+G35</f>
        <v>0</v>
      </c>
    </row>
    <row r="34" spans="1:7" s="769" customFormat="1" ht="38.25" hidden="1" customHeight="1" x14ac:dyDescent="0.2">
      <c r="A34" s="1295"/>
      <c r="B34" s="1303"/>
      <c r="C34" s="850"/>
      <c r="D34" s="767" t="s">
        <v>601</v>
      </c>
      <c r="E34" s="768">
        <v>0</v>
      </c>
      <c r="F34" s="834">
        <v>0</v>
      </c>
      <c r="G34" s="834">
        <v>0</v>
      </c>
    </row>
    <row r="35" spans="1:7" s="769" customFormat="1" ht="39" hidden="1" customHeight="1" thickBot="1" x14ac:dyDescent="0.25">
      <c r="A35" s="1295"/>
      <c r="B35" s="1304"/>
      <c r="C35" s="851"/>
      <c r="D35" s="772" t="s">
        <v>602</v>
      </c>
      <c r="E35" s="771">
        <v>0</v>
      </c>
      <c r="F35" s="835">
        <v>0</v>
      </c>
      <c r="G35" s="835">
        <v>0</v>
      </c>
    </row>
    <row r="36" spans="1:7" ht="28.5" customHeight="1" thickBot="1" x14ac:dyDescent="0.25">
      <c r="A36" s="1296"/>
      <c r="B36" s="1314" t="s">
        <v>605</v>
      </c>
      <c r="C36" s="1292"/>
      <c r="D36" s="1293"/>
      <c r="E36" s="523">
        <f>E17+E25+E30+E33</f>
        <v>54617600</v>
      </c>
      <c r="F36" s="524">
        <f>F17+F25+F30+F33+F28+F29</f>
        <v>61693800</v>
      </c>
      <c r="G36" s="524">
        <f>G17+G25+G30+G33+G29</f>
        <v>67149600</v>
      </c>
    </row>
    <row r="37" spans="1:7" s="775" customFormat="1" x14ac:dyDescent="0.2">
      <c r="A37" s="1285" t="s">
        <v>606</v>
      </c>
      <c r="B37" s="776">
        <v>2</v>
      </c>
      <c r="C37" s="1283" t="s">
        <v>469</v>
      </c>
      <c r="D37" s="1284"/>
      <c r="E37" s="777">
        <v>4674526</v>
      </c>
      <c r="F37" s="836">
        <f>12494470+1189440+833875+575776+150000</f>
        <v>15243561</v>
      </c>
      <c r="G37" s="836">
        <v>19689566</v>
      </c>
    </row>
    <row r="38" spans="1:7" s="775" customFormat="1" x14ac:dyDescent="0.2">
      <c r="A38" s="1286"/>
      <c r="B38" s="1297">
        <v>3</v>
      </c>
      <c r="C38" s="1298" t="s">
        <v>607</v>
      </c>
      <c r="D38" s="1299"/>
      <c r="E38" s="774">
        <v>2550910</v>
      </c>
      <c r="F38" s="837">
        <f>SUM(F39:F50)</f>
        <v>2736098</v>
      </c>
      <c r="G38" s="837">
        <f>SUM(G39:G50)</f>
        <v>3000000</v>
      </c>
    </row>
    <row r="39" spans="1:7" x14ac:dyDescent="0.2">
      <c r="A39" s="1286"/>
      <c r="B39" s="1297"/>
      <c r="C39" s="847" t="s">
        <v>588</v>
      </c>
      <c r="D39" s="613" t="s">
        <v>608</v>
      </c>
      <c r="E39" s="614">
        <v>1275455</v>
      </c>
      <c r="F39" s="619">
        <f>2573030+163068</f>
        <v>2736098</v>
      </c>
      <c r="G39" s="619">
        <v>3000000</v>
      </c>
    </row>
    <row r="40" spans="1:7" x14ac:dyDescent="0.2">
      <c r="A40" s="1286"/>
      <c r="B40" s="1297"/>
      <c r="C40" s="847" t="s">
        <v>592</v>
      </c>
      <c r="D40" s="613" t="s">
        <v>609</v>
      </c>
      <c r="E40" s="614">
        <v>1275455</v>
      </c>
      <c r="F40" s="619"/>
      <c r="G40" s="619"/>
    </row>
    <row r="41" spans="1:7" x14ac:dyDescent="0.2">
      <c r="A41" s="1286"/>
      <c r="B41" s="1297"/>
      <c r="C41" s="847" t="s">
        <v>594</v>
      </c>
      <c r="D41" s="613" t="s">
        <v>610</v>
      </c>
      <c r="E41" s="614">
        <v>0</v>
      </c>
      <c r="F41" s="619"/>
      <c r="G41" s="619">
        <v>0</v>
      </c>
    </row>
    <row r="42" spans="1:7" x14ac:dyDescent="0.2">
      <c r="A42" s="1286"/>
      <c r="B42" s="1297"/>
      <c r="C42" s="847" t="s">
        <v>597</v>
      </c>
      <c r="D42" s="613" t="s">
        <v>611</v>
      </c>
      <c r="E42" s="614">
        <v>0</v>
      </c>
      <c r="F42" s="619"/>
      <c r="G42" s="619">
        <v>0</v>
      </c>
    </row>
    <row r="43" spans="1:7" x14ac:dyDescent="0.2">
      <c r="A43" s="1286"/>
      <c r="B43" s="1297"/>
      <c r="C43" s="847" t="s">
        <v>612</v>
      </c>
      <c r="D43" s="613" t="s">
        <v>613</v>
      </c>
      <c r="E43" s="619">
        <v>0</v>
      </c>
      <c r="F43" s="619">
        <v>0</v>
      </c>
      <c r="G43" s="619">
        <v>0</v>
      </c>
    </row>
    <row r="44" spans="1:7" x14ac:dyDescent="0.2">
      <c r="A44" s="1286"/>
      <c r="B44" s="1297"/>
      <c r="C44" s="847" t="s">
        <v>614</v>
      </c>
      <c r="D44" s="613" t="s">
        <v>615</v>
      </c>
      <c r="E44" s="619">
        <v>0</v>
      </c>
      <c r="F44" s="619">
        <v>0</v>
      </c>
      <c r="G44" s="619">
        <v>0</v>
      </c>
    </row>
    <row r="45" spans="1:7" x14ac:dyDescent="0.2">
      <c r="A45" s="1286"/>
      <c r="B45" s="1297"/>
      <c r="C45" s="847" t="s">
        <v>616</v>
      </c>
      <c r="D45" s="613" t="s">
        <v>617</v>
      </c>
      <c r="E45" s="619">
        <v>0</v>
      </c>
      <c r="F45" s="619">
        <v>0</v>
      </c>
      <c r="G45" s="619">
        <v>0</v>
      </c>
    </row>
    <row r="46" spans="1:7" x14ac:dyDescent="0.2">
      <c r="A46" s="1286"/>
      <c r="B46" s="1297"/>
      <c r="C46" s="847" t="s">
        <v>618</v>
      </c>
      <c r="D46" s="613" t="s">
        <v>619</v>
      </c>
      <c r="E46" s="619">
        <v>0</v>
      </c>
      <c r="F46" s="619">
        <v>0</v>
      </c>
      <c r="G46" s="619">
        <v>0</v>
      </c>
    </row>
    <row r="47" spans="1:7" x14ac:dyDescent="0.2">
      <c r="A47" s="1286"/>
      <c r="B47" s="1297"/>
      <c r="C47" s="847" t="s">
        <v>620</v>
      </c>
      <c r="D47" s="613" t="s">
        <v>621</v>
      </c>
      <c r="E47" s="619">
        <v>0</v>
      </c>
      <c r="F47" s="619">
        <v>0</v>
      </c>
      <c r="G47" s="619">
        <v>0</v>
      </c>
    </row>
    <row r="48" spans="1:7" x14ac:dyDescent="0.2">
      <c r="A48" s="1286"/>
      <c r="B48" s="1297"/>
      <c r="C48" s="847" t="s">
        <v>622</v>
      </c>
      <c r="D48" s="613" t="s">
        <v>623</v>
      </c>
      <c r="E48" s="619">
        <v>0</v>
      </c>
      <c r="F48" s="619">
        <v>0</v>
      </c>
      <c r="G48" s="619">
        <v>0</v>
      </c>
    </row>
    <row r="49" spans="1:7" x14ac:dyDescent="0.2">
      <c r="A49" s="1286"/>
      <c r="B49" s="1297"/>
      <c r="C49" s="847" t="s">
        <v>624</v>
      </c>
      <c r="D49" s="613" t="s">
        <v>625</v>
      </c>
      <c r="E49" s="619">
        <v>0</v>
      </c>
      <c r="F49" s="619">
        <v>0</v>
      </c>
      <c r="G49" s="619">
        <v>0</v>
      </c>
    </row>
    <row r="50" spans="1:7" x14ac:dyDescent="0.2">
      <c r="A50" s="1286"/>
      <c r="B50" s="1297"/>
      <c r="C50" s="847" t="s">
        <v>626</v>
      </c>
      <c r="D50" s="613" t="s">
        <v>627</v>
      </c>
      <c r="E50" s="619">
        <v>0</v>
      </c>
      <c r="F50" s="619">
        <v>0</v>
      </c>
      <c r="G50" s="619">
        <v>0</v>
      </c>
    </row>
    <row r="51" spans="1:7" x14ac:dyDescent="0.2">
      <c r="A51" s="1286"/>
      <c r="B51" s="1289">
        <v>5</v>
      </c>
      <c r="C51" s="1268" t="s">
        <v>962</v>
      </c>
      <c r="D51" s="1270"/>
      <c r="E51" s="513">
        <v>11030574</v>
      </c>
      <c r="F51" s="513">
        <f>F52+F53</f>
        <v>12696979</v>
      </c>
      <c r="G51" s="513">
        <v>12951936</v>
      </c>
    </row>
    <row r="52" spans="1:7" x14ac:dyDescent="0.2">
      <c r="A52" s="1286"/>
      <c r="B52" s="1290"/>
      <c r="C52" s="852" t="s">
        <v>588</v>
      </c>
      <c r="D52" s="612" t="s">
        <v>963</v>
      </c>
      <c r="E52" s="512">
        <v>4944960</v>
      </c>
      <c r="F52" s="512">
        <f>7507200</f>
        <v>7507200</v>
      </c>
      <c r="G52" s="512">
        <v>7507200</v>
      </c>
    </row>
    <row r="53" spans="1:7" x14ac:dyDescent="0.2">
      <c r="A53" s="1286"/>
      <c r="B53" s="1290"/>
      <c r="C53" s="852" t="s">
        <v>592</v>
      </c>
      <c r="D53" s="504" t="s">
        <v>628</v>
      </c>
      <c r="E53" s="1029">
        <v>6085614</v>
      </c>
      <c r="F53" s="1029">
        <v>5189779</v>
      </c>
      <c r="G53" s="512">
        <v>4315566</v>
      </c>
    </row>
    <row r="54" spans="1:7" ht="26.25" thickBot="1" x14ac:dyDescent="0.25">
      <c r="A54" s="1287"/>
      <c r="B54" s="1028"/>
      <c r="C54" s="1030" t="s">
        <v>594</v>
      </c>
      <c r="D54" s="1031" t="s">
        <v>1150</v>
      </c>
      <c r="E54" s="1032"/>
      <c r="F54" s="1032"/>
      <c r="G54" s="1033">
        <v>1129170</v>
      </c>
    </row>
    <row r="55" spans="1:7" ht="37.9" customHeight="1" thickBot="1" x14ac:dyDescent="0.25">
      <c r="A55" s="1288"/>
      <c r="B55" s="1291" t="s">
        <v>987</v>
      </c>
      <c r="C55" s="1292"/>
      <c r="D55" s="1293"/>
      <c r="E55" s="524">
        <f>E37+E38+E51</f>
        <v>18256010</v>
      </c>
      <c r="F55" s="524">
        <f>F37+F38+F51</f>
        <v>30676638</v>
      </c>
      <c r="G55" s="524">
        <f>G37+G38+G51</f>
        <v>35641502</v>
      </c>
    </row>
    <row r="56" spans="1:7" x14ac:dyDescent="0.2">
      <c r="A56" s="1285" t="s">
        <v>629</v>
      </c>
      <c r="B56" s="1310">
        <v>1</v>
      </c>
      <c r="C56" s="1275" t="s">
        <v>631</v>
      </c>
      <c r="D56" s="1312"/>
      <c r="E56" s="865">
        <f>SUM(E57:E64)</f>
        <v>3681060</v>
      </c>
      <c r="F56" s="865">
        <f>SUM(F57:F64)</f>
        <v>3712980</v>
      </c>
      <c r="G56" s="865">
        <f>SUM(G57:G64)</f>
        <v>3769980</v>
      </c>
    </row>
    <row r="57" spans="1:7" ht="191.25" hidden="1" customHeight="1" x14ac:dyDescent="0.2">
      <c r="A57" s="1286"/>
      <c r="B57" s="1311"/>
      <c r="C57" s="854" t="s">
        <v>588</v>
      </c>
      <c r="D57" s="612" t="s">
        <v>632</v>
      </c>
      <c r="E57" s="620">
        <v>0</v>
      </c>
      <c r="F57" s="620">
        <v>0</v>
      </c>
      <c r="G57" s="620">
        <v>0</v>
      </c>
    </row>
    <row r="58" spans="1:7" ht="140.25" hidden="1" customHeight="1" x14ac:dyDescent="0.2">
      <c r="A58" s="1286"/>
      <c r="B58" s="1311"/>
      <c r="C58" s="854" t="s">
        <v>592</v>
      </c>
      <c r="D58" s="612" t="s">
        <v>633</v>
      </c>
      <c r="E58" s="620">
        <v>0</v>
      </c>
      <c r="F58" s="620">
        <v>0</v>
      </c>
      <c r="G58" s="620">
        <v>0</v>
      </c>
    </row>
    <row r="59" spans="1:7" ht="178.5" hidden="1" customHeight="1" x14ac:dyDescent="0.2">
      <c r="A59" s="1286"/>
      <c r="B59" s="1311"/>
      <c r="C59" s="854" t="s">
        <v>594</v>
      </c>
      <c r="D59" s="612" t="s">
        <v>634</v>
      </c>
      <c r="E59" s="620">
        <v>0</v>
      </c>
      <c r="F59" s="620">
        <v>0</v>
      </c>
      <c r="G59" s="620">
        <v>0</v>
      </c>
    </row>
    <row r="60" spans="1:7" ht="26.25" thickBot="1" x14ac:dyDescent="0.25">
      <c r="A60" s="1286"/>
      <c r="B60" s="1311"/>
      <c r="C60" s="854" t="s">
        <v>597</v>
      </c>
      <c r="D60" s="612" t="s">
        <v>635</v>
      </c>
      <c r="E60" s="620">
        <v>3681060</v>
      </c>
      <c r="F60" s="620">
        <v>3712980</v>
      </c>
      <c r="G60" s="620">
        <v>3769980</v>
      </c>
    </row>
    <row r="61" spans="1:7" ht="140.25" hidden="1" customHeight="1" x14ac:dyDescent="0.2">
      <c r="A61" s="1286"/>
      <c r="B61" s="1311"/>
      <c r="C61" s="854" t="s">
        <v>612</v>
      </c>
      <c r="D61" s="612" t="s">
        <v>636</v>
      </c>
      <c r="E61" s="620">
        <v>0</v>
      </c>
      <c r="F61" s="620">
        <v>0</v>
      </c>
      <c r="G61" s="620">
        <v>0</v>
      </c>
    </row>
    <row r="62" spans="1:7" ht="153" hidden="1" customHeight="1" x14ac:dyDescent="0.2">
      <c r="A62" s="1286"/>
      <c r="B62" s="1311"/>
      <c r="C62" s="854" t="s">
        <v>614</v>
      </c>
      <c r="D62" s="612" t="s">
        <v>637</v>
      </c>
      <c r="E62" s="620">
        <v>0</v>
      </c>
      <c r="F62" s="620">
        <v>0</v>
      </c>
      <c r="G62" s="620">
        <v>0</v>
      </c>
    </row>
    <row r="63" spans="1:7" ht="76.5" hidden="1" customHeight="1" x14ac:dyDescent="0.2">
      <c r="A63" s="1286"/>
      <c r="B63" s="1311"/>
      <c r="C63" s="854" t="s">
        <v>616</v>
      </c>
      <c r="D63" s="612" t="s">
        <v>638</v>
      </c>
      <c r="E63" s="620">
        <v>0</v>
      </c>
      <c r="F63" s="620">
        <v>0</v>
      </c>
      <c r="G63" s="620">
        <v>0</v>
      </c>
    </row>
    <row r="64" spans="1:7" ht="216.75" hidden="1" customHeight="1" x14ac:dyDescent="0.2">
      <c r="A64" s="1286"/>
      <c r="B64" s="1311"/>
      <c r="C64" s="854" t="s">
        <v>618</v>
      </c>
      <c r="D64" s="612" t="s">
        <v>639</v>
      </c>
      <c r="E64" s="620">
        <v>0</v>
      </c>
      <c r="F64" s="620">
        <v>0</v>
      </c>
      <c r="G64" s="620">
        <v>0</v>
      </c>
    </row>
    <row r="65" spans="1:7" ht="13.5" hidden="1" thickBot="1" x14ac:dyDescent="0.25">
      <c r="A65" s="1286"/>
      <c r="B65" s="1313">
        <v>2</v>
      </c>
      <c r="C65" s="1281" t="s">
        <v>640</v>
      </c>
      <c r="D65" s="1270"/>
      <c r="E65" s="513">
        <f>E66+E73+E78</f>
        <v>0</v>
      </c>
      <c r="F65" s="513">
        <f>F66+F73+F78</f>
        <v>0</v>
      </c>
      <c r="G65" s="513">
        <f>G66+G73+G78</f>
        <v>0</v>
      </c>
    </row>
    <row r="66" spans="1:7" ht="409.5" hidden="1" customHeight="1" x14ac:dyDescent="0.2">
      <c r="A66" s="1286"/>
      <c r="B66" s="1313"/>
      <c r="C66" s="852" t="s">
        <v>588</v>
      </c>
      <c r="D66" s="504" t="s">
        <v>641</v>
      </c>
      <c r="E66" s="512">
        <f>E67+E70</f>
        <v>0</v>
      </c>
      <c r="F66" s="512">
        <f>F67+F70</f>
        <v>0</v>
      </c>
      <c r="G66" s="512">
        <f>G67+G70</f>
        <v>0</v>
      </c>
    </row>
    <row r="67" spans="1:7" ht="216.75" hidden="1" customHeight="1" x14ac:dyDescent="0.2">
      <c r="A67" s="1286"/>
      <c r="B67" s="1313"/>
      <c r="C67" s="852"/>
      <c r="D67" s="505" t="s">
        <v>642</v>
      </c>
      <c r="E67" s="514">
        <f>E68+E69</f>
        <v>0</v>
      </c>
      <c r="F67" s="514">
        <f>F68+F69</f>
        <v>0</v>
      </c>
      <c r="G67" s="514">
        <f>G68+G69</f>
        <v>0</v>
      </c>
    </row>
    <row r="68" spans="1:7" ht="409.5" hidden="1" customHeight="1" x14ac:dyDescent="0.2">
      <c r="A68" s="1286"/>
      <c r="B68" s="1313"/>
      <c r="C68" s="852"/>
      <c r="D68" s="506" t="s">
        <v>643</v>
      </c>
      <c r="E68" s="514">
        <v>0</v>
      </c>
      <c r="F68" s="514">
        <v>0</v>
      </c>
      <c r="G68" s="514">
        <v>0</v>
      </c>
    </row>
    <row r="69" spans="1:7" ht="409.5" hidden="1" customHeight="1" x14ac:dyDescent="0.2">
      <c r="A69" s="1286"/>
      <c r="B69" s="1313"/>
      <c r="C69" s="852"/>
      <c r="D69" s="506" t="s">
        <v>644</v>
      </c>
      <c r="E69" s="514">
        <v>0</v>
      </c>
      <c r="F69" s="514">
        <v>0</v>
      </c>
      <c r="G69" s="514">
        <v>0</v>
      </c>
    </row>
    <row r="70" spans="1:7" ht="76.5" hidden="1" customHeight="1" x14ac:dyDescent="0.2">
      <c r="A70" s="1286"/>
      <c r="B70" s="1313"/>
      <c r="C70" s="852"/>
      <c r="D70" s="505" t="s">
        <v>645</v>
      </c>
      <c r="E70" s="514">
        <f>E71+E72</f>
        <v>0</v>
      </c>
      <c r="F70" s="514">
        <f>F71+F72</f>
        <v>0</v>
      </c>
      <c r="G70" s="514">
        <f>G71+G72</f>
        <v>0</v>
      </c>
    </row>
    <row r="71" spans="1:7" ht="216.75" hidden="1" customHeight="1" x14ac:dyDescent="0.2">
      <c r="A71" s="1286"/>
      <c r="B71" s="1313"/>
      <c r="C71" s="852"/>
      <c r="D71" s="506" t="s">
        <v>646</v>
      </c>
      <c r="E71" s="514">
        <v>0</v>
      </c>
      <c r="F71" s="514">
        <v>0</v>
      </c>
      <c r="G71" s="514">
        <v>0</v>
      </c>
    </row>
    <row r="72" spans="1:7" ht="318.75" hidden="1" customHeight="1" x14ac:dyDescent="0.2">
      <c r="A72" s="1286"/>
      <c r="B72" s="1313"/>
      <c r="C72" s="852"/>
      <c r="D72" s="506" t="s">
        <v>647</v>
      </c>
      <c r="E72" s="514">
        <v>0</v>
      </c>
      <c r="F72" s="514">
        <v>0</v>
      </c>
      <c r="G72" s="514">
        <v>0</v>
      </c>
    </row>
    <row r="73" spans="1:7" ht="216.75" hidden="1" customHeight="1" x14ac:dyDescent="0.2">
      <c r="A73" s="1286"/>
      <c r="B73" s="1313"/>
      <c r="C73" s="852" t="s">
        <v>592</v>
      </c>
      <c r="D73" s="504" t="s">
        <v>648</v>
      </c>
      <c r="E73" s="512">
        <f>SUM(E74:E77)</f>
        <v>0</v>
      </c>
      <c r="F73" s="512">
        <f>SUM(F74:F77)</f>
        <v>0</v>
      </c>
      <c r="G73" s="512">
        <f>SUM(G74:G77)</f>
        <v>0</v>
      </c>
    </row>
    <row r="74" spans="1:7" ht="318.75" hidden="1" customHeight="1" x14ac:dyDescent="0.2">
      <c r="A74" s="1286"/>
      <c r="B74" s="1313"/>
      <c r="C74" s="852"/>
      <c r="D74" s="505" t="s">
        <v>649</v>
      </c>
      <c r="E74" s="514">
        <v>0</v>
      </c>
      <c r="F74" s="514">
        <v>0</v>
      </c>
      <c r="G74" s="514">
        <v>0</v>
      </c>
    </row>
    <row r="75" spans="1:7" ht="76.5" hidden="1" customHeight="1" x14ac:dyDescent="0.2">
      <c r="A75" s="1286"/>
      <c r="B75" s="1313"/>
      <c r="C75" s="852"/>
      <c r="D75" s="505" t="s">
        <v>650</v>
      </c>
      <c r="E75" s="514">
        <v>0</v>
      </c>
      <c r="F75" s="514">
        <v>0</v>
      </c>
      <c r="G75" s="514">
        <v>0</v>
      </c>
    </row>
    <row r="76" spans="1:7" ht="76.5" hidden="1" customHeight="1" x14ac:dyDescent="0.2">
      <c r="A76" s="1286"/>
      <c r="B76" s="1313"/>
      <c r="C76" s="852"/>
      <c r="D76" s="505" t="s">
        <v>651</v>
      </c>
      <c r="E76" s="514">
        <v>0</v>
      </c>
      <c r="F76" s="514">
        <v>0</v>
      </c>
      <c r="G76" s="514">
        <v>0</v>
      </c>
    </row>
    <row r="77" spans="1:7" ht="369.75" hidden="1" customHeight="1" x14ac:dyDescent="0.2">
      <c r="A77" s="1286"/>
      <c r="B77" s="1313"/>
      <c r="C77" s="852"/>
      <c r="D77" s="505" t="s">
        <v>652</v>
      </c>
      <c r="E77" s="514">
        <v>0</v>
      </c>
      <c r="F77" s="514">
        <v>0</v>
      </c>
      <c r="G77" s="514">
        <v>0</v>
      </c>
    </row>
    <row r="78" spans="1:7" ht="369.75" hidden="1" customHeight="1" x14ac:dyDescent="0.2">
      <c r="A78" s="1286"/>
      <c r="B78" s="1313"/>
      <c r="C78" s="852" t="s">
        <v>594</v>
      </c>
      <c r="D78" s="504" t="s">
        <v>653</v>
      </c>
      <c r="E78" s="512">
        <f>E79+E82</f>
        <v>0</v>
      </c>
      <c r="F78" s="512">
        <f>F79+F82</f>
        <v>0</v>
      </c>
      <c r="G78" s="512">
        <f>G79+G82</f>
        <v>0</v>
      </c>
    </row>
    <row r="79" spans="1:7" ht="76.5" hidden="1" customHeight="1" x14ac:dyDescent="0.2">
      <c r="A79" s="1286"/>
      <c r="B79" s="1313"/>
      <c r="C79" s="852"/>
      <c r="D79" s="505" t="s">
        <v>654</v>
      </c>
      <c r="E79" s="514">
        <f>E80+E81</f>
        <v>0</v>
      </c>
      <c r="F79" s="514">
        <f>F80+F81</f>
        <v>0</v>
      </c>
      <c r="G79" s="514">
        <f>G80+G81</f>
        <v>0</v>
      </c>
    </row>
    <row r="80" spans="1:7" ht="382.5" hidden="1" customHeight="1" x14ac:dyDescent="0.2">
      <c r="A80" s="1286"/>
      <c r="B80" s="1313"/>
      <c r="C80" s="852"/>
      <c r="D80" s="506" t="s">
        <v>655</v>
      </c>
      <c r="E80" s="514">
        <v>0</v>
      </c>
      <c r="F80" s="514">
        <v>0</v>
      </c>
      <c r="G80" s="514">
        <v>0</v>
      </c>
    </row>
    <row r="81" spans="1:7" ht="382.5" hidden="1" customHeight="1" x14ac:dyDescent="0.2">
      <c r="A81" s="1286"/>
      <c r="B81" s="1313"/>
      <c r="C81" s="852"/>
      <c r="D81" s="506" t="s">
        <v>656</v>
      </c>
      <c r="E81" s="514">
        <v>0</v>
      </c>
      <c r="F81" s="514">
        <v>0</v>
      </c>
      <c r="G81" s="514">
        <v>0</v>
      </c>
    </row>
    <row r="82" spans="1:7" ht="230.25" hidden="1" customHeight="1" thickBot="1" x14ac:dyDescent="0.25">
      <c r="A82" s="1286"/>
      <c r="B82" s="1313"/>
      <c r="C82" s="852"/>
      <c r="D82" s="505" t="s">
        <v>657</v>
      </c>
      <c r="E82" s="514">
        <f>E83+E84</f>
        <v>0</v>
      </c>
      <c r="F82" s="514">
        <f>F83+F84</f>
        <v>0</v>
      </c>
      <c r="G82" s="514">
        <f>G83+G84</f>
        <v>0</v>
      </c>
    </row>
    <row r="83" spans="1:7" ht="178.5" hidden="1" customHeight="1" x14ac:dyDescent="0.2">
      <c r="A83" s="1286"/>
      <c r="B83" s="1313"/>
      <c r="C83" s="852"/>
      <c r="D83" s="506" t="s">
        <v>658</v>
      </c>
      <c r="E83" s="514">
        <v>0</v>
      </c>
      <c r="F83" s="514">
        <v>0</v>
      </c>
      <c r="G83" s="514">
        <v>0</v>
      </c>
    </row>
    <row r="84" spans="1:7" ht="14.25" hidden="1" customHeight="1" thickBot="1" x14ac:dyDescent="0.25">
      <c r="A84" s="1286"/>
      <c r="B84" s="1289"/>
      <c r="C84" s="853"/>
      <c r="D84" s="525" t="s">
        <v>659</v>
      </c>
      <c r="E84" s="526">
        <v>0</v>
      </c>
      <c r="F84" s="526">
        <v>0</v>
      </c>
      <c r="G84" s="526">
        <v>0</v>
      </c>
    </row>
    <row r="85" spans="1:7" ht="13.5" thickBot="1" x14ac:dyDescent="0.25">
      <c r="A85" s="1288"/>
      <c r="B85" s="1314" t="s">
        <v>660</v>
      </c>
      <c r="C85" s="1292"/>
      <c r="D85" s="1293"/>
      <c r="E85" s="524">
        <f>E56+E65</f>
        <v>3681060</v>
      </c>
      <c r="F85" s="524">
        <f>F56+F65</f>
        <v>3712980</v>
      </c>
      <c r="G85" s="524">
        <f>G56+G65</f>
        <v>3769980</v>
      </c>
    </row>
    <row r="86" spans="1:7" ht="13.5" thickBot="1" x14ac:dyDescent="0.25">
      <c r="A86" s="507"/>
      <c r="B86" s="508"/>
      <c r="C86" s="855"/>
      <c r="D86" s="508"/>
      <c r="E86" s="509"/>
      <c r="F86" s="509"/>
      <c r="G86" s="509"/>
    </row>
    <row r="87" spans="1:7" ht="13.5" customHeight="1" thickBot="1" x14ac:dyDescent="0.25">
      <c r="A87" s="1307" t="s">
        <v>663</v>
      </c>
      <c r="B87" s="1308"/>
      <c r="C87" s="1308"/>
      <c r="D87" s="1309"/>
      <c r="E87" s="527">
        <f>E85+E55+E36+E16</f>
        <v>141841913</v>
      </c>
      <c r="F87" s="527">
        <f>F85+F55+F36+F16</f>
        <v>173237505</v>
      </c>
      <c r="G87" s="527">
        <f>G85+G55+G36+G16</f>
        <v>178769625</v>
      </c>
    </row>
    <row r="88" spans="1:7" x14ac:dyDescent="0.2">
      <c r="A88" s="507"/>
      <c r="B88" s="508"/>
      <c r="C88" s="855"/>
      <c r="D88" s="508"/>
      <c r="F88" s="779"/>
      <c r="G88" s="779"/>
    </row>
    <row r="89" spans="1:7" ht="46.5" customHeight="1" x14ac:dyDescent="0.2">
      <c r="A89" s="1271" t="s">
        <v>986</v>
      </c>
      <c r="B89" s="1271"/>
      <c r="C89" s="1271"/>
      <c r="D89" s="1271"/>
      <c r="E89" s="1271"/>
      <c r="F89" s="1271"/>
      <c r="G89" s="1271"/>
    </row>
    <row r="90" spans="1:7" ht="14.25" customHeight="1" thickBot="1" x14ac:dyDescent="0.25">
      <c r="A90" s="507"/>
      <c r="B90" s="507"/>
      <c r="C90" s="856"/>
      <c r="D90" s="518"/>
    </row>
    <row r="91" spans="1:7" ht="26.25" thickBot="1" x14ac:dyDescent="0.25">
      <c r="A91" s="1272" t="s">
        <v>12</v>
      </c>
      <c r="B91" s="1273"/>
      <c r="C91" s="1273"/>
      <c r="D91" s="1274"/>
      <c r="E91" s="516" t="s">
        <v>1137</v>
      </c>
      <c r="F91" s="516" t="s">
        <v>977</v>
      </c>
      <c r="G91" s="516" t="s">
        <v>1085</v>
      </c>
    </row>
    <row r="92" spans="1:7" x14ac:dyDescent="0.2">
      <c r="A92" s="519">
        <v>15</v>
      </c>
      <c r="B92" s="1282" t="s">
        <v>661</v>
      </c>
      <c r="C92" s="1276"/>
      <c r="D92" s="1277"/>
      <c r="E92" s="517">
        <v>0</v>
      </c>
      <c r="F92" s="517">
        <v>0</v>
      </c>
      <c r="G92" s="517">
        <v>0</v>
      </c>
    </row>
    <row r="93" spans="1:7" x14ac:dyDescent="0.2">
      <c r="A93" s="780">
        <v>16</v>
      </c>
      <c r="B93" s="1281" t="s">
        <v>972</v>
      </c>
      <c r="C93" s="1269"/>
      <c r="D93" s="1270"/>
      <c r="E93" s="781">
        <v>1800000</v>
      </c>
      <c r="F93" s="781"/>
      <c r="G93" s="781"/>
    </row>
    <row r="94" spans="1:7" x14ac:dyDescent="0.2">
      <c r="A94" s="979">
        <v>17</v>
      </c>
      <c r="B94" s="1281" t="s">
        <v>662</v>
      </c>
      <c r="C94" s="1269"/>
      <c r="D94" s="1270"/>
      <c r="E94" s="513">
        <v>7711</v>
      </c>
      <c r="F94" s="837"/>
      <c r="G94" s="837"/>
    </row>
    <row r="95" spans="1:7" x14ac:dyDescent="0.2">
      <c r="A95" s="979"/>
      <c r="B95" s="1268" t="s">
        <v>1082</v>
      </c>
      <c r="C95" s="1269"/>
      <c r="D95" s="1270"/>
      <c r="E95" s="513">
        <v>128524</v>
      </c>
      <c r="F95" s="837"/>
      <c r="G95" s="837"/>
    </row>
    <row r="96" spans="1:7" ht="13.5" thickBot="1" x14ac:dyDescent="0.25">
      <c r="A96" s="520"/>
      <c r="B96" s="1278" t="s">
        <v>1083</v>
      </c>
      <c r="C96" s="1279"/>
      <c r="D96" s="1280"/>
      <c r="E96" s="515">
        <v>7000</v>
      </c>
      <c r="F96" s="838"/>
      <c r="G96" s="838"/>
    </row>
    <row r="99" spans="1:7" ht="15.75" x14ac:dyDescent="0.2">
      <c r="A99" s="1271" t="s">
        <v>1140</v>
      </c>
      <c r="B99" s="1271"/>
      <c r="C99" s="1271"/>
      <c r="D99" s="1271"/>
      <c r="E99" s="1271"/>
      <c r="F99" s="1271"/>
      <c r="G99" s="1271"/>
    </row>
    <row r="100" spans="1:7" ht="13.5" thickBot="1" x14ac:dyDescent="0.25"/>
    <row r="101" spans="1:7" ht="26.25" thickBot="1" x14ac:dyDescent="0.25">
      <c r="A101" s="1272" t="s">
        <v>12</v>
      </c>
      <c r="B101" s="1273"/>
      <c r="C101" s="1273"/>
      <c r="D101" s="1274"/>
      <c r="E101" s="516" t="s">
        <v>1137</v>
      </c>
      <c r="F101" s="516" t="s">
        <v>977</v>
      </c>
      <c r="G101" s="516" t="s">
        <v>1085</v>
      </c>
    </row>
    <row r="102" spans="1:7" x14ac:dyDescent="0.2">
      <c r="A102" s="519"/>
      <c r="B102" s="1275" t="s">
        <v>1141</v>
      </c>
      <c r="C102" s="1276"/>
      <c r="D102" s="1277"/>
      <c r="E102" s="517"/>
      <c r="F102" s="517">
        <v>0</v>
      </c>
      <c r="G102" s="517">
        <v>0</v>
      </c>
    </row>
    <row r="103" spans="1:7" x14ac:dyDescent="0.2">
      <c r="A103" s="780"/>
      <c r="B103" s="1268" t="s">
        <v>1142</v>
      </c>
      <c r="C103" s="1269"/>
      <c r="D103" s="1270"/>
      <c r="E103" s="781"/>
      <c r="F103" s="781">
        <v>777113</v>
      </c>
      <c r="G103" s="781"/>
    </row>
    <row r="104" spans="1:7" x14ac:dyDescent="0.2">
      <c r="A104" s="979"/>
      <c r="B104" s="1268" t="s">
        <v>1143</v>
      </c>
      <c r="C104" s="1269"/>
      <c r="D104" s="1270"/>
      <c r="E104" s="513"/>
      <c r="F104" s="837">
        <v>746760</v>
      </c>
      <c r="G104" s="837"/>
    </row>
    <row r="105" spans="1:7" x14ac:dyDescent="0.2">
      <c r="A105" s="979"/>
      <c r="B105" s="1268" t="s">
        <v>1144</v>
      </c>
      <c r="C105" s="1269"/>
      <c r="D105" s="1270"/>
      <c r="E105" s="513"/>
      <c r="F105" s="837">
        <v>244845</v>
      </c>
      <c r="G105" s="837"/>
    </row>
    <row r="106" spans="1:7" ht="13.5" customHeight="1" thickBot="1" x14ac:dyDescent="0.25">
      <c r="A106" s="520"/>
      <c r="B106" s="1014" t="s">
        <v>1145</v>
      </c>
      <c r="C106" s="1015"/>
      <c r="D106" s="1016"/>
      <c r="E106" s="515"/>
      <c r="F106" s="838">
        <f>SUM(F102:F105)</f>
        <v>1768718</v>
      </c>
      <c r="G106" s="838"/>
    </row>
    <row r="109" spans="1:7" ht="15.75" x14ac:dyDescent="0.2">
      <c r="A109" s="1271" t="s">
        <v>1146</v>
      </c>
      <c r="B109" s="1271"/>
      <c r="C109" s="1271"/>
      <c r="D109" s="1271"/>
      <c r="E109" s="1271"/>
      <c r="F109" s="1271"/>
      <c r="G109" s="1271"/>
    </row>
    <row r="110" spans="1:7" ht="13.5" thickBot="1" x14ac:dyDescent="0.25"/>
    <row r="111" spans="1:7" ht="26.25" thickBot="1" x14ac:dyDescent="0.25">
      <c r="A111" s="1272" t="s">
        <v>12</v>
      </c>
      <c r="B111" s="1273"/>
      <c r="C111" s="1273"/>
      <c r="D111" s="1274"/>
      <c r="E111" s="516" t="s">
        <v>1137</v>
      </c>
      <c r="F111" s="516" t="s">
        <v>977</v>
      </c>
      <c r="G111" s="516" t="s">
        <v>1085</v>
      </c>
    </row>
    <row r="112" spans="1:7" x14ac:dyDescent="0.2">
      <c r="A112" s="519"/>
      <c r="B112" s="1275" t="s">
        <v>242</v>
      </c>
      <c r="C112" s="1276"/>
      <c r="D112" s="1277"/>
      <c r="E112" s="517"/>
      <c r="F112" s="517">
        <v>139000</v>
      </c>
      <c r="G112" s="517">
        <v>0</v>
      </c>
    </row>
    <row r="113" spans="1:7" ht="13.5" thickBot="1" x14ac:dyDescent="0.25">
      <c r="A113" s="1265" t="s">
        <v>1145</v>
      </c>
      <c r="B113" s="1266"/>
      <c r="C113" s="1266"/>
      <c r="D113" s="1267"/>
      <c r="E113" s="515"/>
      <c r="F113" s="838">
        <f>SUM(F112:F112)</f>
        <v>139000</v>
      </c>
      <c r="G113" s="838"/>
    </row>
  </sheetData>
  <mergeCells count="48">
    <mergeCell ref="A2:G2"/>
    <mergeCell ref="A4:D4"/>
    <mergeCell ref="A5:A16"/>
    <mergeCell ref="B5:B13"/>
    <mergeCell ref="C5:D5"/>
    <mergeCell ref="C15:D15"/>
    <mergeCell ref="B16:D16"/>
    <mergeCell ref="C30:D30"/>
    <mergeCell ref="C17:D17"/>
    <mergeCell ref="B94:D94"/>
    <mergeCell ref="A87:D87"/>
    <mergeCell ref="A56:A85"/>
    <mergeCell ref="B56:B64"/>
    <mergeCell ref="C56:D56"/>
    <mergeCell ref="B65:B84"/>
    <mergeCell ref="C65:D65"/>
    <mergeCell ref="B85:D85"/>
    <mergeCell ref="A91:D91"/>
    <mergeCell ref="B25:B27"/>
    <mergeCell ref="C33:D33"/>
    <mergeCell ref="B36:D36"/>
    <mergeCell ref="B17:B24"/>
    <mergeCell ref="B95:D95"/>
    <mergeCell ref="B96:D96"/>
    <mergeCell ref="A1:G1"/>
    <mergeCell ref="A89:G89"/>
    <mergeCell ref="B93:D93"/>
    <mergeCell ref="B92:D92"/>
    <mergeCell ref="C37:D37"/>
    <mergeCell ref="A37:A55"/>
    <mergeCell ref="B51:B53"/>
    <mergeCell ref="C51:D51"/>
    <mergeCell ref="B55:D55"/>
    <mergeCell ref="A17:A36"/>
    <mergeCell ref="B38:B50"/>
    <mergeCell ref="C38:D38"/>
    <mergeCell ref="B30:B32"/>
    <mergeCell ref="B33:B35"/>
    <mergeCell ref="A99:G99"/>
    <mergeCell ref="A101:D101"/>
    <mergeCell ref="B102:D102"/>
    <mergeCell ref="B103:D103"/>
    <mergeCell ref="B104:D104"/>
    <mergeCell ref="A113:D113"/>
    <mergeCell ref="B105:D105"/>
    <mergeCell ref="A109:G109"/>
    <mergeCell ref="A111:D111"/>
    <mergeCell ref="B112:D11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1" orientation="portrait" verticalDpi="300" r:id="rId1"/>
  <headerFooter alignWithMargins="0">
    <oddHeader>&amp;R&amp;"Times New Roman CE,Félkövér dőlt"&amp;11 5. számú tájékoztató tábla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F144"/>
  <sheetViews>
    <sheetView tabSelected="1" view="pageLayout" zoomScaleNormal="120" zoomScaleSheetLayoutView="100" workbookViewId="0">
      <selection activeCell="B142" sqref="B142"/>
    </sheetView>
  </sheetViews>
  <sheetFormatPr defaultColWidth="9.33203125" defaultRowHeight="15.75" x14ac:dyDescent="0.25"/>
  <cols>
    <col min="1" max="1" width="9.6640625" style="432" bestFit="1" customWidth="1"/>
    <col min="2" max="2" width="84.83203125" style="432" customWidth="1"/>
    <col min="3" max="3" width="14.83203125" style="655" customWidth="1"/>
    <col min="4" max="4" width="15.1640625" style="43" customWidth="1"/>
    <col min="5" max="16384" width="9.33203125" style="43"/>
  </cols>
  <sheetData>
    <row r="1" spans="1:4" ht="15.95" customHeight="1" x14ac:dyDescent="0.25">
      <c r="A1" s="1182" t="s">
        <v>892</v>
      </c>
      <c r="B1" s="1182"/>
      <c r="C1" s="624"/>
    </row>
    <row r="2" spans="1:4" ht="15.95" customHeight="1" thickBot="1" x14ac:dyDescent="0.3">
      <c r="A2" s="1184" t="s">
        <v>99</v>
      </c>
      <c r="B2" s="1184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1151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125037</v>
      </c>
      <c r="D5" s="626">
        <f>+D6+D11+D20</f>
        <v>125207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97000</v>
      </c>
      <c r="D6" s="627">
        <f>+D7+D8+D9+D10</f>
        <v>97000</v>
      </c>
    </row>
    <row r="7" spans="1:4" s="1" customFormat="1" ht="12" customHeight="1" x14ac:dyDescent="0.2">
      <c r="A7" s="16" t="s">
        <v>63</v>
      </c>
      <c r="B7" s="416" t="s">
        <v>939</v>
      </c>
      <c r="C7" s="628">
        <f>'1.2.sz.mell. _köt'!C7+'1.4.sz.mell._állig'!C7+'1.3.sz.mell._önk'!C6</f>
        <v>94500</v>
      </c>
      <c r="D7" s="628">
        <f>'1.2.sz.mell. _köt'!D7+'1.4.sz.mell._állig'!D7+'1.3.sz.mell._önk'!D6</f>
        <v>94500</v>
      </c>
    </row>
    <row r="8" spans="1:4" s="1" customFormat="1" ht="12" customHeight="1" x14ac:dyDescent="0.2">
      <c r="A8" s="16" t="s">
        <v>64</v>
      </c>
      <c r="B8" s="334" t="s">
        <v>33</v>
      </c>
      <c r="C8" s="628">
        <f>'1.2.sz.mell. _köt'!C8+'1.3.sz.mell._önk'!C8+'1.4.sz.mell._állig'!C8</f>
        <v>0</v>
      </c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>
        <f>'1.2.sz.mell. _köt'!C9+'1.3.sz.mell._önk'!C9+'1.4.sz.mell._állig'!C9</f>
        <v>2100</v>
      </c>
      <c r="D9" s="628">
        <f>'1.2.sz.mell. _köt'!D9+'1.3.sz.mell._önk'!D9+'1.4.sz.mell._állig'!D9</f>
        <v>2100</v>
      </c>
    </row>
    <row r="10" spans="1:4" s="1" customFormat="1" ht="12" customHeight="1" thickBot="1" x14ac:dyDescent="0.25">
      <c r="A10" s="16" t="s">
        <v>66</v>
      </c>
      <c r="B10" s="417" t="s">
        <v>127</v>
      </c>
      <c r="C10" s="628">
        <f>'1.2.sz.mell. _köt'!C10+'1.3.sz.mell._önk'!C10+'1.4.sz.mell._állig'!C10</f>
        <v>400</v>
      </c>
      <c r="D10" s="628">
        <f>'1.2.sz.mell. _köt'!D10+'1.3.sz.mell._önk'!D10+'1.4.sz.mell._állig'!D10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20007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'1.2.sz.mell. _köt'!C12+'1.3.sz.mell._önk'!C12+'1.4.sz.mell._állig'!C12</f>
        <v>664</v>
      </c>
      <c r="D12" s="628">
        <f>'1.2.sz.mell. _köt'!D12+'1.3.sz.mell._önk'!D12+'1.4.sz.mell._állig'!D12</f>
        <v>664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'1.2.sz.mell. _köt'!C13+'1.3.sz.mell._önk'!C13+'1.4.sz.mell._állig'!C13</f>
        <v>954</v>
      </c>
      <c r="D13" s="628">
        <f>'1.2.sz.mell. _köt'!D13</f>
        <v>1124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'1.2.sz.mell. _köt'!C14+'1.3.sz.mell._önk'!C14+'1.4.sz.mell._állig'!C14</f>
        <v>15474</v>
      </c>
      <c r="D14" s="628">
        <f>'1.2.sz.mell. _köt'!D14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'1.2.sz.mell. _köt'!C15+'1.3.sz.mell._önk'!C15+'1.4.sz.mell._állig'!C15</f>
        <v>2172</v>
      </c>
      <c r="D15" s="628">
        <f>'1.2.sz.mell. _köt'!D15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'1.2.sz.mell. _köt'!C16+'1.3.sz.mell._önk'!C16+'1.4.sz.mell._állig'!C16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'1.2.sz.mell. _köt'!C17+'1.3.sz.mell._önk'!C17+'1.4.sz.mell._állig'!C17</f>
        <v>573</v>
      </c>
      <c r="D17" s="628">
        <f>'1.2.sz.mell. _köt'!D17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'1.2.sz.mell. _köt'!C18+'1.3.sz.mell._önk'!C18+'1.4.sz.mell._állig'!C18</f>
        <v>0</v>
      </c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28">
        <f>'1.2.sz.mell. _köt'!C19+'1.3.sz.mell._önk'!C19+'1.4.sz.mell._állig'!C19</f>
        <v>0</v>
      </c>
      <c r="D19" s="628"/>
    </row>
    <row r="20" spans="1:4" s="1" customFormat="1" ht="12" customHeight="1" thickBot="1" x14ac:dyDescent="0.25">
      <c r="A20" s="23" t="s">
        <v>141</v>
      </c>
      <c r="B20" s="24" t="s">
        <v>241</v>
      </c>
      <c r="C20" s="630">
        <f>'1.2.sz.mell. _köt'!C20+'1.3.sz.mell._önk'!C20+'1.4.sz.mell._állig'!C20</f>
        <v>8200</v>
      </c>
      <c r="D20" s="630">
        <f>'1.2.sz.mell. _köt'!D20</f>
        <v>8200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200612</v>
      </c>
    </row>
    <row r="22" spans="1:4" s="1" customFormat="1" ht="12" customHeight="1" x14ac:dyDescent="0.2">
      <c r="A22" s="18" t="s">
        <v>41</v>
      </c>
      <c r="B22" s="11" t="s">
        <v>828</v>
      </c>
      <c r="C22" s="628">
        <f>'1.2.sz.mell. _köt'!C22+'1.3.sz.mell._önk'!C22+'1.4.sz.mell._állig'!C22</f>
        <v>178770</v>
      </c>
      <c r="D22" s="628">
        <f>'1.2.sz.mell. _köt'!D22</f>
        <v>179506</v>
      </c>
    </row>
    <row r="23" spans="1:4" s="1" customFormat="1" ht="12" customHeight="1" x14ac:dyDescent="0.2">
      <c r="A23" s="16" t="s">
        <v>42</v>
      </c>
      <c r="B23" s="9" t="s">
        <v>149</v>
      </c>
      <c r="C23" s="628">
        <f>'1.2.sz.mell. _köt'!C23+'1.3.sz.mell._önk'!C23+'1.4.sz.mell._állig'!C23</f>
        <v>0</v>
      </c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>
        <f>'1.2.sz.mell. _köt'!C24+'1.3.sz.mell._önk'!C24+'1.4.sz.mell._állig'!C24</f>
        <v>0</v>
      </c>
      <c r="D24" s="628">
        <f>'1.2.sz.mell. _köt'!D24</f>
        <v>482</v>
      </c>
    </row>
    <row r="25" spans="1:4" s="1" customFormat="1" ht="12" customHeight="1" x14ac:dyDescent="0.2">
      <c r="A25" s="19" t="s">
        <v>144</v>
      </c>
      <c r="B25" s="9" t="s">
        <v>150</v>
      </c>
      <c r="C25" s="628">
        <f>'1.2.sz.mell. _köt'!C25+'1.3.sz.mell._önk'!C25+'1.4.sz.mell._állig'!C25</f>
        <v>0</v>
      </c>
      <c r="D25" s="628"/>
    </row>
    <row r="26" spans="1:4" s="1" customFormat="1" ht="12" customHeight="1" x14ac:dyDescent="0.2">
      <c r="A26" s="19" t="s">
        <v>145</v>
      </c>
      <c r="B26" s="9" t="s">
        <v>151</v>
      </c>
      <c r="C26" s="628">
        <f>'1.2.sz.mell. _köt'!C26+'1.3.sz.mell._önk'!C26+'1.4.sz.mell._állig'!C26</f>
        <v>0</v>
      </c>
      <c r="D26" s="628"/>
    </row>
    <row r="27" spans="1:4" s="1" customFormat="1" ht="12" customHeight="1" x14ac:dyDescent="0.2">
      <c r="A27" s="16" t="s">
        <v>146</v>
      </c>
      <c r="B27" s="9" t="s">
        <v>152</v>
      </c>
      <c r="C27" s="628">
        <f>'1.2.sz.mell. _köt'!C27+'1.3.sz.mell._önk'!C27+'1.4.sz.mell._állig'!C27</f>
        <v>0</v>
      </c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28">
        <f>'1.2.sz.mell. _köt'!C28+'1.3.sz.mell._önk'!C28+'1.4.sz.mell._állig'!C28</f>
        <v>0</v>
      </c>
      <c r="D28" s="628">
        <f>'1.2.sz.mell. _köt'!D28</f>
        <v>20624</v>
      </c>
    </row>
    <row r="29" spans="1:4" s="1" customFormat="1" ht="12" customHeight="1" thickBot="1" x14ac:dyDescent="0.25">
      <c r="A29" s="16" t="s">
        <v>148</v>
      </c>
      <c r="B29" s="14" t="s">
        <v>153</v>
      </c>
      <c r="C29" s="628">
        <f>'1.2.sz.mell. _köt'!C29+'1.3.sz.mell._önk'!C29+'1.4.sz.mell._állig'!C29</f>
        <v>0</v>
      </c>
      <c r="D29" s="628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10516</v>
      </c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5588.4</v>
      </c>
      <c r="D31" s="631">
        <f>+D32+D33+D34+D35+D36</f>
        <v>10516</v>
      </c>
    </row>
    <row r="32" spans="1:4" s="1" customFormat="1" ht="12" customHeight="1" x14ac:dyDescent="0.2">
      <c r="A32" s="315" t="s">
        <v>47</v>
      </c>
      <c r="B32" s="321" t="s">
        <v>243</v>
      </c>
      <c r="C32" s="628">
        <f>'1.2.sz.mell. _köt'!C32+'1.3.sz.mell._önk'!C32+'1.4.sz.mell._állig'!C32</f>
        <v>4646.3999999999996</v>
      </c>
      <c r="D32" s="628">
        <f>'1.2.sz.mell. _köt'!D32</f>
        <v>4646</v>
      </c>
    </row>
    <row r="33" spans="1:4" s="1" customFormat="1" ht="12" customHeight="1" x14ac:dyDescent="0.2">
      <c r="A33" s="315" t="s">
        <v>48</v>
      </c>
      <c r="B33" s="321" t="s">
        <v>244</v>
      </c>
      <c r="C33" s="628">
        <f>'1.2.sz.mell. _köt'!C33+'1.3.sz.mell._önk'!C33+'1.4.sz.mell._állig'!C33</f>
        <v>0</v>
      </c>
      <c r="D33" s="628"/>
    </row>
    <row r="34" spans="1:4" s="1" customFormat="1" ht="12" customHeight="1" x14ac:dyDescent="0.2">
      <c r="A34" s="315" t="s">
        <v>49</v>
      </c>
      <c r="B34" s="321" t="s">
        <v>245</v>
      </c>
      <c r="C34" s="628">
        <f>'1.2.sz.mell. _köt'!C34+'1.3.sz.mell._önk'!C34+'1.4.sz.mell._állig'!C34</f>
        <v>0</v>
      </c>
      <c r="D34" s="628"/>
    </row>
    <row r="35" spans="1:4" s="1" customFormat="1" ht="12" customHeight="1" x14ac:dyDescent="0.2">
      <c r="A35" s="315" t="s">
        <v>50</v>
      </c>
      <c r="B35" s="321" t="s">
        <v>246</v>
      </c>
      <c r="C35" s="628">
        <f>'1.2.sz.mell. _köt'!C35+'1.3.sz.mell._önk'!C35+'1.4.sz.mell._állig'!C35</f>
        <v>0</v>
      </c>
      <c r="D35" s="628"/>
    </row>
    <row r="36" spans="1:4" s="1" customFormat="1" ht="12" customHeight="1" x14ac:dyDescent="0.2">
      <c r="A36" s="315" t="s">
        <v>154</v>
      </c>
      <c r="B36" s="321" t="s">
        <v>379</v>
      </c>
      <c r="C36" s="628">
        <f>'1.2.sz.mell. _köt'!C36+'1.3.sz.mell._önk'!C36+'1.4.sz.mell._állig'!C36</f>
        <v>942</v>
      </c>
      <c r="D36" s="628">
        <f>'1.2.sz.mell. _köt'!D36</f>
        <v>5870</v>
      </c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28">
        <f>'1.2.sz.mell. _köt'!C38+'1.3.sz.mell._önk'!C38+'1.4.sz.mell._állig'!C38</f>
        <v>0</v>
      </c>
      <c r="D38" s="628"/>
    </row>
    <row r="39" spans="1:4" s="1" customFormat="1" ht="12" customHeight="1" x14ac:dyDescent="0.2">
      <c r="A39" s="315" t="s">
        <v>54</v>
      </c>
      <c r="B39" s="321" t="s">
        <v>244</v>
      </c>
      <c r="C39" s="628">
        <f>'1.2.sz.mell. _köt'!C39+'1.3.sz.mell._önk'!C39+'1.4.sz.mell._állig'!C39</f>
        <v>0</v>
      </c>
      <c r="D39" s="628"/>
    </row>
    <row r="40" spans="1:4" s="1" customFormat="1" ht="12" customHeight="1" x14ac:dyDescent="0.2">
      <c r="A40" s="315" t="s">
        <v>55</v>
      </c>
      <c r="B40" s="321" t="s">
        <v>245</v>
      </c>
      <c r="C40" s="628">
        <f>'1.2.sz.mell. _köt'!C40+'1.3.sz.mell._önk'!C40+'1.4.sz.mell._állig'!C40</f>
        <v>0</v>
      </c>
      <c r="D40" s="628"/>
    </row>
    <row r="41" spans="1:4" s="1" customFormat="1" ht="12" customHeight="1" x14ac:dyDescent="0.2">
      <c r="A41" s="315" t="s">
        <v>56</v>
      </c>
      <c r="B41" s="323" t="s">
        <v>246</v>
      </c>
      <c r="C41" s="628">
        <f>'1.2.sz.mell. _köt'!C41+'1.3.sz.mell._önk'!C41+'1.4.sz.mell._állig'!C41</f>
        <v>0</v>
      </c>
      <c r="D41" s="628"/>
    </row>
    <row r="42" spans="1:4" s="1" customFormat="1" ht="12" customHeight="1" thickBot="1" x14ac:dyDescent="0.25">
      <c r="A42" s="316" t="s">
        <v>155</v>
      </c>
      <c r="B42" s="324" t="s">
        <v>381</v>
      </c>
      <c r="C42" s="628">
        <f>'1.2.sz.mell. _köt'!C42+'1.3.sz.mell._önk'!C42+'1.4.sz.mell._állig'!C42</f>
        <v>0</v>
      </c>
      <c r="D42" s="628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>
        <f>D44+D45</f>
        <v>2318</v>
      </c>
    </row>
    <row r="44" spans="1:4" s="1" customFormat="1" ht="12" customHeight="1" x14ac:dyDescent="0.2">
      <c r="A44" s="18" t="s">
        <v>51</v>
      </c>
      <c r="B44" s="334" t="s">
        <v>248</v>
      </c>
      <c r="C44" s="628">
        <f>'1.2.sz.mell. _köt'!C44+'1.3.sz.mell._önk'!C44+'1.4.sz.mell._állig'!C44</f>
        <v>0</v>
      </c>
      <c r="D44" s="628">
        <f>'1.2.sz.mell. _köt'!D44</f>
        <v>618</v>
      </c>
    </row>
    <row r="45" spans="1:4" s="1" customFormat="1" ht="12" customHeight="1" thickBot="1" x14ac:dyDescent="0.25">
      <c r="A45" s="15" t="s">
        <v>52</v>
      </c>
      <c r="B45" s="329" t="s">
        <v>252</v>
      </c>
      <c r="C45" s="628">
        <f>'1.2.sz.mell. _köt'!C45+'1.3.sz.mell._önk'!C45+'1.4.sz.mell._állig'!C45</f>
        <v>0</v>
      </c>
      <c r="D45" s="628">
        <f>'1.2.sz.mell. _köt'!D45</f>
        <v>1700</v>
      </c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414</v>
      </c>
      <c r="D46" s="627">
        <f>+D47+D48+D49</f>
        <v>414</v>
      </c>
    </row>
    <row r="47" spans="1:4" s="1" customFormat="1" ht="12" customHeight="1" x14ac:dyDescent="0.2">
      <c r="A47" s="18" t="s">
        <v>159</v>
      </c>
      <c r="B47" s="334" t="s">
        <v>157</v>
      </c>
      <c r="C47" s="628">
        <f>'1.2.sz.mell. _köt'!C47+'1.3.sz.mell._önk'!C47+'1.4.sz.mell._állig'!C47</f>
        <v>0</v>
      </c>
      <c r="D47" s="628"/>
    </row>
    <row r="48" spans="1:4" s="1" customFormat="1" ht="12" customHeight="1" x14ac:dyDescent="0.2">
      <c r="A48" s="16" t="s">
        <v>160</v>
      </c>
      <c r="B48" s="321" t="s">
        <v>957</v>
      </c>
      <c r="C48" s="628">
        <f>'1.2.sz.mell. _köt'!C48+'1.3.sz.mell._önk'!C48+'1.4.sz.mell._állig'!C48</f>
        <v>414</v>
      </c>
      <c r="D48" s="628">
        <f>'1.2.sz.mell. _köt'!D48</f>
        <v>414</v>
      </c>
    </row>
    <row r="49" spans="1:4" s="1" customFormat="1" ht="12" customHeight="1" thickBot="1" x14ac:dyDescent="0.25">
      <c r="A49" s="15" t="s">
        <v>309</v>
      </c>
      <c r="B49" s="329" t="s">
        <v>249</v>
      </c>
      <c r="C49" s="628">
        <f>'1.2.sz.mell. _köt'!C49+'1.3.sz.mell._önk'!C49+'1.4.sz.mell._állig'!C49</f>
        <v>0</v>
      </c>
      <c r="D49" s="628"/>
    </row>
    <row r="50" spans="1:4" s="1" customFormat="1" ht="17.25" customHeight="1" thickBot="1" x14ac:dyDescent="0.25">
      <c r="A50" s="23" t="s">
        <v>161</v>
      </c>
      <c r="B50" s="420" t="s">
        <v>250</v>
      </c>
      <c r="C50" s="630">
        <f>'1.2.sz.mell. _köt'!C50+'1.3.sz.mell._önk'!C50+'1.4.sz.mell._állig'!C50</f>
        <v>0</v>
      </c>
      <c r="D50" s="630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309809.40000000002</v>
      </c>
      <c r="D51" s="633">
        <f>+D6+D11+D20+D21+D30+D43+D46+D50</f>
        <v>339067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>
        <f>D53+D59</f>
        <v>95182</v>
      </c>
    </row>
    <row r="53" spans="1:4" s="1" customFormat="1" ht="12" customHeight="1" x14ac:dyDescent="0.2">
      <c r="A53" s="421" t="s">
        <v>92</v>
      </c>
      <c r="B53" s="418" t="s">
        <v>338</v>
      </c>
      <c r="C53" s="631">
        <f>+C54+C55+C56+C57+C58</f>
        <v>0</v>
      </c>
      <c r="D53" s="631">
        <f>D54</f>
        <v>95182</v>
      </c>
    </row>
    <row r="54" spans="1:4" s="1" customFormat="1" ht="12" customHeight="1" x14ac:dyDescent="0.2">
      <c r="A54" s="326" t="s">
        <v>269</v>
      </c>
      <c r="B54" s="321" t="s">
        <v>255</v>
      </c>
      <c r="C54" s="628">
        <f>'1.2.sz.mell. _köt'!C54+'1.3.sz.mell._önk'!C54+'1.4.sz.mell._állig'!C54</f>
        <v>0</v>
      </c>
      <c r="D54" s="628">
        <f>'1.2.sz.mell. _köt'!D54</f>
        <v>95182</v>
      </c>
    </row>
    <row r="55" spans="1:4" s="1" customFormat="1" ht="12" customHeight="1" x14ac:dyDescent="0.2">
      <c r="A55" s="326" t="s">
        <v>270</v>
      </c>
      <c r="B55" s="321" t="s">
        <v>256</v>
      </c>
      <c r="C55" s="628">
        <f>'1.2.sz.mell. _köt'!C55+'1.3.sz.mell._önk'!C55+'1.4.sz.mell._állig'!C55</f>
        <v>0</v>
      </c>
      <c r="D55" s="628"/>
    </row>
    <row r="56" spans="1:4" s="1" customFormat="1" ht="12" customHeight="1" x14ac:dyDescent="0.2">
      <c r="A56" s="326" t="s">
        <v>271</v>
      </c>
      <c r="B56" s="321" t="s">
        <v>257</v>
      </c>
      <c r="C56" s="628">
        <f>'1.2.sz.mell. _köt'!C56+'1.3.sz.mell._önk'!C56+'1.4.sz.mell._állig'!C56</f>
        <v>0</v>
      </c>
      <c r="D56" s="628"/>
    </row>
    <row r="57" spans="1:4" s="1" customFormat="1" ht="12" customHeight="1" x14ac:dyDescent="0.2">
      <c r="A57" s="326" t="s">
        <v>272</v>
      </c>
      <c r="B57" s="321" t="s">
        <v>258</v>
      </c>
      <c r="C57" s="628">
        <f>'1.2.sz.mell. _köt'!C57+'1.3.sz.mell._önk'!C57+'1.4.sz.mell._állig'!C57</f>
        <v>0</v>
      </c>
      <c r="D57" s="628"/>
    </row>
    <row r="58" spans="1:4" s="1" customFormat="1" ht="12" customHeight="1" x14ac:dyDescent="0.2">
      <c r="A58" s="326" t="s">
        <v>273</v>
      </c>
      <c r="B58" s="321" t="s">
        <v>259</v>
      </c>
      <c r="C58" s="628">
        <f>'1.2.sz.mell. _köt'!C58+'1.3.sz.mell._önk'!C58+'1.4.sz.mell._állig'!C58</f>
        <v>0</v>
      </c>
      <c r="D58" s="628"/>
    </row>
    <row r="59" spans="1:4" s="1" customFormat="1" ht="12" customHeight="1" x14ac:dyDescent="0.2">
      <c r="A59" s="327" t="s">
        <v>93</v>
      </c>
      <c r="B59" s="322" t="s">
        <v>337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28">
        <f>'1.2.sz.mell. _köt'!C60+'1.3.sz.mell._önk'!C60+'1.4.sz.mell._állig'!C60</f>
        <v>0</v>
      </c>
      <c r="D60" s="628"/>
    </row>
    <row r="61" spans="1:4" s="1" customFormat="1" ht="12" customHeight="1" x14ac:dyDescent="0.2">
      <c r="A61" s="326" t="s">
        <v>275</v>
      </c>
      <c r="B61" s="321" t="s">
        <v>262</v>
      </c>
      <c r="C61" s="628">
        <f>'1.2.sz.mell. _köt'!C61+'1.3.sz.mell._önk'!C61+'1.4.sz.mell._állig'!C61</f>
        <v>0</v>
      </c>
      <c r="D61" s="628"/>
    </row>
    <row r="62" spans="1:4" s="1" customFormat="1" ht="12" customHeight="1" x14ac:dyDescent="0.2">
      <c r="A62" s="326" t="s">
        <v>276</v>
      </c>
      <c r="B62" s="321" t="s">
        <v>263</v>
      </c>
      <c r="C62" s="628">
        <f>'1.2.sz.mell. _köt'!C62+'1.3.sz.mell._önk'!C62+'1.4.sz.mell._állig'!C62</f>
        <v>0</v>
      </c>
      <c r="D62" s="628"/>
    </row>
    <row r="63" spans="1:4" s="1" customFormat="1" ht="12" customHeight="1" x14ac:dyDescent="0.2">
      <c r="A63" s="326" t="s">
        <v>277</v>
      </c>
      <c r="B63" s="321" t="s">
        <v>264</v>
      </c>
      <c r="C63" s="628">
        <f>'1.2.sz.mell. _köt'!C63+'1.3.sz.mell._önk'!C63+'1.4.sz.mell._állig'!C63</f>
        <v>0</v>
      </c>
      <c r="D63" s="628"/>
    </row>
    <row r="64" spans="1:4" s="1" customFormat="1" ht="12" customHeight="1" thickBot="1" x14ac:dyDescent="0.25">
      <c r="A64" s="328" t="s">
        <v>278</v>
      </c>
      <c r="B64" s="329" t="s">
        <v>265</v>
      </c>
      <c r="C64" s="628">
        <f>'1.2.sz.mell. _köt'!C64+'1.3.sz.mell._önk'!C64+'1.4.sz.mell._állig'!C64</f>
        <v>0</v>
      </c>
      <c r="D64" s="628"/>
    </row>
    <row r="65" spans="1:4" s="1" customFormat="1" ht="12" customHeight="1" thickBot="1" x14ac:dyDescent="0.25">
      <c r="A65" s="330" t="s">
        <v>906</v>
      </c>
      <c r="B65" s="422" t="s">
        <v>335</v>
      </c>
      <c r="C65" s="634">
        <f>+C51+C52</f>
        <v>309809.40000000002</v>
      </c>
      <c r="D65" s="634">
        <f>+D51+D52</f>
        <v>434249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28">
        <f>'1.2.sz.mell. _köt'!C66+'1.3.sz.mell._önk'!C66+'1.4.sz.mell._állig'!C66</f>
        <v>0</v>
      </c>
      <c r="D66" s="628"/>
    </row>
    <row r="67" spans="1:4" s="1" customFormat="1" ht="12" customHeight="1" thickBot="1" x14ac:dyDescent="0.25">
      <c r="A67" s="330" t="s">
        <v>908</v>
      </c>
      <c r="B67" s="422" t="s">
        <v>336</v>
      </c>
      <c r="C67" s="634">
        <f>+C65+C66</f>
        <v>309809.40000000002</v>
      </c>
      <c r="D67" s="634">
        <f>+D65+D66</f>
        <v>434249</v>
      </c>
    </row>
    <row r="68" spans="1:4" s="1" customFormat="1" ht="83.25" customHeight="1" x14ac:dyDescent="0.2">
      <c r="A68" s="6"/>
      <c r="B68" s="7"/>
      <c r="C68" s="635"/>
      <c r="D68" s="635"/>
    </row>
    <row r="69" spans="1:4" ht="16.5" customHeight="1" x14ac:dyDescent="0.25">
      <c r="A69" s="1182" t="s">
        <v>924</v>
      </c>
      <c r="B69" s="1182"/>
      <c r="C69" s="624"/>
      <c r="D69" s="624"/>
    </row>
    <row r="70" spans="1:4" s="343" customFormat="1" ht="16.5" customHeight="1" thickBot="1" x14ac:dyDescent="0.3">
      <c r="A70" s="1185" t="s">
        <v>100</v>
      </c>
      <c r="B70" s="1185"/>
      <c r="C70" s="148" t="s">
        <v>300</v>
      </c>
      <c r="D70" s="148"/>
    </row>
    <row r="71" spans="1:4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1151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5</v>
      </c>
      <c r="D72" s="625"/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269785</v>
      </c>
      <c r="D73" s="626">
        <f>+D74+D75+D76+D77+D78</f>
        <v>334357</v>
      </c>
    </row>
    <row r="74" spans="1:4" ht="12" customHeight="1" x14ac:dyDescent="0.25">
      <c r="A74" s="20" t="s">
        <v>57</v>
      </c>
      <c r="B74" s="12" t="s">
        <v>926</v>
      </c>
      <c r="C74" s="636">
        <f>'1.2.sz.mell. _köt'!C74+'1.3.sz.mell._önk'!C74+'1.4.sz.mell._állig'!C74</f>
        <v>122853</v>
      </c>
      <c r="D74" s="636">
        <f>'1.2.sz.mell. _köt'!D74</f>
        <v>130429</v>
      </c>
    </row>
    <row r="75" spans="1:4" ht="12" customHeight="1" x14ac:dyDescent="0.25">
      <c r="A75" s="16" t="s">
        <v>58</v>
      </c>
      <c r="B75" s="9" t="s">
        <v>164</v>
      </c>
      <c r="C75" s="628">
        <f>'1.2.sz.mell. _köt'!C75+'1.3.sz.mell._önk'!C75+'1.4.sz.mell._állig'!C75</f>
        <v>34151</v>
      </c>
      <c r="D75" s="628">
        <f>'1.2.sz.mell. _köt'!D75</f>
        <v>35541</v>
      </c>
    </row>
    <row r="76" spans="1:4" ht="12" customHeight="1" x14ac:dyDescent="0.25">
      <c r="A76" s="16" t="s">
        <v>59</v>
      </c>
      <c r="B76" s="9" t="s">
        <v>88</v>
      </c>
      <c r="C76" s="638">
        <f>'1.2.sz.mell. _köt'!C76+'1.3.sz.mell._önk'!C76+'1.4.sz.mell._állig'!C76</f>
        <v>92458</v>
      </c>
      <c r="D76" s="638">
        <f>'1.2.sz.mell. _köt'!D76+'1.3.sz.mell._önk'!D76</f>
        <v>95695</v>
      </c>
    </row>
    <row r="77" spans="1:4" ht="12" customHeight="1" x14ac:dyDescent="0.25">
      <c r="A77" s="16" t="s">
        <v>60</v>
      </c>
      <c r="B77" s="13" t="s">
        <v>165</v>
      </c>
      <c r="C77" s="638">
        <f>'1.2.sz.mell. _köt'!C77+'1.3.sz.mell._önk'!C77+'1.4.sz.mell._állig'!C77</f>
        <v>17677</v>
      </c>
      <c r="D77" s="638">
        <f>'1.2.sz.mell. _köt'!D77</f>
        <v>17677</v>
      </c>
    </row>
    <row r="78" spans="1:4" ht="12" customHeight="1" x14ac:dyDescent="0.25">
      <c r="A78" s="16" t="s">
        <v>71</v>
      </c>
      <c r="B78" s="22" t="s">
        <v>166</v>
      </c>
      <c r="C78" s="638">
        <f>'1.2.sz.mell. _köt'!C78+'1.3.sz.mell._önk'!C78+'1.4.sz.mell._állig'!C78</f>
        <v>2646</v>
      </c>
      <c r="D78" s="638">
        <f>SUM(D81:D87)</f>
        <v>55015</v>
      </c>
    </row>
    <row r="79" spans="1:4" ht="12" customHeight="1" x14ac:dyDescent="0.25">
      <c r="A79" s="16" t="s">
        <v>61</v>
      </c>
      <c r="B79" s="9" t="s">
        <v>188</v>
      </c>
      <c r="C79" s="638">
        <f>'1.2.sz.mell. _köt'!C79+'1.3.sz.mell._önk'!C79+'1.4.sz.mell._állig'!C79</f>
        <v>0</v>
      </c>
      <c r="D79" s="638"/>
    </row>
    <row r="80" spans="1:4" ht="12" customHeight="1" x14ac:dyDescent="0.25">
      <c r="A80" s="16" t="s">
        <v>62</v>
      </c>
      <c r="B80" s="151" t="s">
        <v>189</v>
      </c>
      <c r="C80" s="638">
        <f>'1.2.sz.mell. _köt'!C80+'1.3.sz.mell._önk'!C80+'1.4.sz.mell._állig'!C80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'1.2.sz.mell. _köt'!C81+'1.3.sz.mell._önk'!C81+'1.4.sz.mell._állig'!C81</f>
        <v>500</v>
      </c>
      <c r="D81" s="638">
        <f>'1.2.sz.mell. _köt'!D81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'1.2.sz.mell. _köt'!C82+'1.3.sz.mell._önk'!C82+'1.4.sz.mell._állig'!C82+'8. sz. mell'!D74</f>
        <v>3646</v>
      </c>
      <c r="D82" s="638">
        <f>'1.2.sz.mell. _köt'!D82</f>
        <v>2146</v>
      </c>
    </row>
    <row r="83" spans="1:4" ht="12" customHeight="1" x14ac:dyDescent="0.25">
      <c r="A83" s="15" t="s">
        <v>74</v>
      </c>
      <c r="B83" s="153" t="s">
        <v>1181</v>
      </c>
      <c r="C83" s="638">
        <f>'1.3.sz.mell._önk'!C82</f>
        <v>1500</v>
      </c>
      <c r="D83" s="638">
        <f>'1.3.sz.mell._önk'!D82</f>
        <v>1500</v>
      </c>
    </row>
    <row r="84" spans="1:4" ht="12" customHeight="1" x14ac:dyDescent="0.25">
      <c r="A84" s="15" t="s">
        <v>75</v>
      </c>
      <c r="B84" s="153" t="s">
        <v>191</v>
      </c>
      <c r="C84" s="638">
        <f>'1.2.sz.mell. _köt'!C84+'1.3.sz.mell._önk'!C83+'1.4.sz.mell._állig'!C83</f>
        <v>0</v>
      </c>
      <c r="D84" s="638">
        <f>'1.2.sz.mell. _köt'!D84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'1.2.sz.mell. _köt'!C85+'1.3.sz.mell._önk'!C84+'1.4.sz.mell._állig'!C84</f>
        <v>0</v>
      </c>
      <c r="D85" s="638"/>
    </row>
    <row r="86" spans="1:4" ht="12" customHeight="1" x14ac:dyDescent="0.25">
      <c r="A86" s="19" t="s">
        <v>167</v>
      </c>
      <c r="B86" s="153" t="s">
        <v>193</v>
      </c>
      <c r="C86" s="638">
        <f>'1.2.sz.mell. _köt'!C87+'1.3.sz.mell._önk'!C85+'1.4.sz.mell._állig'!C85</f>
        <v>0</v>
      </c>
      <c r="D86" s="638">
        <f>'1.2.sz.mell. _köt'!D86</f>
        <v>26064</v>
      </c>
    </row>
    <row r="87" spans="1:4" ht="12" customHeight="1" thickBot="1" x14ac:dyDescent="0.3">
      <c r="A87" s="21" t="s">
        <v>1154</v>
      </c>
      <c r="B87" s="154" t="s">
        <v>1183</v>
      </c>
      <c r="C87" s="639"/>
      <c r="D87" s="639">
        <f>'1.2.sz.mell. _köt'!D87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48099</v>
      </c>
    </row>
    <row r="89" spans="1:4" ht="12" customHeight="1" x14ac:dyDescent="0.25">
      <c r="A89" s="18" t="s">
        <v>63</v>
      </c>
      <c r="B89" s="9" t="s">
        <v>280</v>
      </c>
      <c r="C89" s="640">
        <f>'1.2.sz.mell. _köt'!C89+'1.3.sz.mell._önk'!C87+'1.4.sz.mell._állig'!C87</f>
        <v>16535</v>
      </c>
      <c r="D89" s="640">
        <f>'1.2.sz.mell. _köt'!D89</f>
        <v>37252</v>
      </c>
    </row>
    <row r="90" spans="1:4" ht="12" customHeight="1" x14ac:dyDescent="0.25">
      <c r="A90" s="18" t="s">
        <v>64</v>
      </c>
      <c r="B90" s="14" t="s">
        <v>168</v>
      </c>
      <c r="C90" s="628">
        <f>'1.2.sz.mell. _köt'!C90+'1.3.sz.mell._önk'!C88+'1.4.sz.mell._állig'!C88</f>
        <v>6636</v>
      </c>
      <c r="D90" s="628">
        <f>'1.2.sz.mell. _köt'!D90</f>
        <v>10847</v>
      </c>
    </row>
    <row r="91" spans="1:4" ht="12" customHeight="1" x14ac:dyDescent="0.25">
      <c r="A91" s="18" t="s">
        <v>65</v>
      </c>
      <c r="B91" s="321" t="s">
        <v>311</v>
      </c>
      <c r="C91" s="628">
        <f>'1.2.sz.mell. _köt'!C91+'1.3.sz.mell._önk'!C89+'1.4.sz.mell._állig'!C89</f>
        <v>0</v>
      </c>
      <c r="D91" s="628"/>
    </row>
    <row r="92" spans="1:4" ht="12" customHeight="1" x14ac:dyDescent="0.25">
      <c r="A92" s="18" t="s">
        <v>66</v>
      </c>
      <c r="B92" s="321" t="s">
        <v>382</v>
      </c>
      <c r="C92" s="628">
        <f>'1.2.sz.mell. _köt'!C92+'1.3.sz.mell._önk'!C90+'1.4.sz.mell._állig'!C90</f>
        <v>0</v>
      </c>
      <c r="D92" s="628"/>
    </row>
    <row r="93" spans="1:4" ht="12" customHeight="1" x14ac:dyDescent="0.25">
      <c r="A93" s="18" t="s">
        <v>67</v>
      </c>
      <c r="B93" s="321" t="s">
        <v>312</v>
      </c>
      <c r="C93" s="628">
        <f>'1.2.sz.mell. _köt'!C93+'1.3.sz.mell._önk'!C91+'1.4.sz.mell._állig'!C91</f>
        <v>0</v>
      </c>
      <c r="D93" s="628"/>
    </row>
    <row r="94" spans="1:4" x14ac:dyDescent="0.25">
      <c r="A94" s="18" t="s">
        <v>76</v>
      </c>
      <c r="B94" s="321" t="s">
        <v>313</v>
      </c>
      <c r="C94" s="628">
        <f>'1.2.sz.mell. _köt'!C94+'1.3.sz.mell._önk'!C92+'1.4.sz.mell._állig'!C92</f>
        <v>0</v>
      </c>
      <c r="D94" s="628"/>
    </row>
    <row r="95" spans="1:4" ht="12" customHeight="1" x14ac:dyDescent="0.25">
      <c r="A95" s="18" t="s">
        <v>78</v>
      </c>
      <c r="B95" s="424" t="s">
        <v>284</v>
      </c>
      <c r="C95" s="628">
        <f>'1.2.sz.mell. _köt'!C95+'1.3.sz.mell._önk'!C93+'1.4.sz.mell._állig'!C93</f>
        <v>0</v>
      </c>
      <c r="D95" s="628"/>
    </row>
    <row r="96" spans="1:4" ht="12" customHeight="1" x14ac:dyDescent="0.25">
      <c r="A96" s="18" t="s">
        <v>169</v>
      </c>
      <c r="B96" s="424" t="s">
        <v>285</v>
      </c>
      <c r="C96" s="628">
        <f>'1.2.sz.mell. _köt'!C96+'1.3.sz.mell._önk'!C94+'1.4.sz.mell._állig'!C94</f>
        <v>0</v>
      </c>
      <c r="D96" s="628"/>
    </row>
    <row r="97" spans="1:4" ht="12" customHeight="1" x14ac:dyDescent="0.25">
      <c r="A97" s="18" t="s">
        <v>170</v>
      </c>
      <c r="B97" s="424" t="s">
        <v>283</v>
      </c>
      <c r="C97" s="628">
        <f>'1.2.sz.mell. _köt'!C97+'1.3.sz.mell._önk'!C95+'1.4.sz.mell._állig'!C95</f>
        <v>0</v>
      </c>
      <c r="D97" s="628"/>
    </row>
    <row r="98" spans="1:4" ht="24" customHeight="1" thickBot="1" x14ac:dyDescent="0.3">
      <c r="A98" s="15" t="s">
        <v>171</v>
      </c>
      <c r="B98" s="425" t="s">
        <v>282</v>
      </c>
      <c r="C98" s="638">
        <f>'1.2.sz.mell. _köt'!C98+'1.3.sz.mell._önk'!C96+'1.4.sz.mell._állig'!C96</f>
        <v>0</v>
      </c>
      <c r="D98" s="638"/>
    </row>
    <row r="99" spans="1:4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45608</v>
      </c>
    </row>
    <row r="100" spans="1:4" ht="12" customHeight="1" x14ac:dyDescent="0.25">
      <c r="A100" s="18" t="s">
        <v>37</v>
      </c>
      <c r="B100" s="11" t="s">
        <v>3</v>
      </c>
      <c r="C100" s="640">
        <f>'1.2.sz.mell. _köt'!C100+'1.3.sz.mell._önk'!C98+'1.4.sz.mell._állig'!C98</f>
        <v>15353</v>
      </c>
      <c r="D100" s="640">
        <f>'1.2.sz.mell. _köt'!D100</f>
        <v>16809</v>
      </c>
    </row>
    <row r="101" spans="1:4" ht="12" customHeight="1" thickBot="1" x14ac:dyDescent="0.3">
      <c r="A101" s="19" t="s">
        <v>38</v>
      </c>
      <c r="B101" s="14" t="s">
        <v>4</v>
      </c>
      <c r="C101" s="638">
        <f>'1.2.sz.mell. _köt'!C101+'1.3.sz.mell._önk'!C99+'1.4.sz.mell._állig'!C99</f>
        <v>0</v>
      </c>
      <c r="D101" s="638">
        <f>'1.2.sz.mell. _köt'!D101</f>
        <v>28799</v>
      </c>
    </row>
    <row r="102" spans="1:4" s="319" customFormat="1" ht="12" customHeight="1" thickBot="1" x14ac:dyDescent="0.25">
      <c r="A102" s="325" t="s">
        <v>898</v>
      </c>
      <c r="B102" s="320" t="s">
        <v>286</v>
      </c>
      <c r="C102" s="641"/>
      <c r="D102" s="641"/>
    </row>
    <row r="103" spans="1:4" ht="12" customHeight="1" thickBot="1" x14ac:dyDescent="0.3">
      <c r="A103" s="317" t="s">
        <v>899</v>
      </c>
      <c r="B103" s="318" t="s">
        <v>105</v>
      </c>
      <c r="C103" s="626">
        <f>+C73+C88+C99+C102</f>
        <v>308309</v>
      </c>
      <c r="D103" s="626">
        <f>+D73+D88+D99+D102</f>
        <v>428064</v>
      </c>
    </row>
    <row r="104" spans="1:4" ht="12" customHeight="1" thickBot="1" x14ac:dyDescent="0.3">
      <c r="A104" s="325" t="s">
        <v>900</v>
      </c>
      <c r="B104" s="320" t="s">
        <v>383</v>
      </c>
      <c r="C104" s="627">
        <f>+C105+C113</f>
        <v>0</v>
      </c>
      <c r="D104" s="627">
        <f>D105+D113</f>
        <v>6185</v>
      </c>
    </row>
    <row r="105" spans="1:4" ht="12" customHeight="1" thickBot="1" x14ac:dyDescent="0.3">
      <c r="A105" s="340" t="s">
        <v>44</v>
      </c>
      <c r="B105" s="426" t="s">
        <v>384</v>
      </c>
      <c r="C105" s="642">
        <f>+C106+C107+C108+C109+C110+C111+C112</f>
        <v>0</v>
      </c>
      <c r="D105" s="642">
        <f>D112</f>
        <v>6185</v>
      </c>
    </row>
    <row r="106" spans="1:4" ht="12" customHeight="1" x14ac:dyDescent="0.25">
      <c r="A106" s="333" t="s">
        <v>47</v>
      </c>
      <c r="B106" s="334" t="s">
        <v>287</v>
      </c>
      <c r="C106" s="643"/>
      <c r="D106" s="643"/>
    </row>
    <row r="107" spans="1:4" ht="12" customHeight="1" x14ac:dyDescent="0.25">
      <c r="A107" s="326" t="s">
        <v>48</v>
      </c>
      <c r="B107" s="321" t="s">
        <v>288</v>
      </c>
      <c r="C107" s="644"/>
      <c r="D107" s="644"/>
    </row>
    <row r="108" spans="1:4" ht="12" customHeight="1" x14ac:dyDescent="0.25">
      <c r="A108" s="326" t="s">
        <v>49</v>
      </c>
      <c r="B108" s="321" t="s">
        <v>289</v>
      </c>
      <c r="C108" s="644"/>
      <c r="D108" s="644"/>
    </row>
    <row r="109" spans="1:4" ht="12" customHeight="1" x14ac:dyDescent="0.25">
      <c r="A109" s="326" t="s">
        <v>50</v>
      </c>
      <c r="B109" s="321" t="s">
        <v>290</v>
      </c>
      <c r="C109" s="644"/>
      <c r="D109" s="644"/>
    </row>
    <row r="110" spans="1:4" ht="12" customHeight="1" x14ac:dyDescent="0.25">
      <c r="A110" s="326" t="s">
        <v>154</v>
      </c>
      <c r="B110" s="321" t="s">
        <v>291</v>
      </c>
      <c r="C110" s="644"/>
      <c r="D110" s="644"/>
    </row>
    <row r="111" spans="1:4" ht="12" customHeight="1" x14ac:dyDescent="0.25">
      <c r="A111" s="326" t="s">
        <v>172</v>
      </c>
      <c r="B111" s="321" t="s">
        <v>292</v>
      </c>
      <c r="C111" s="644"/>
      <c r="D111" s="644"/>
    </row>
    <row r="112" spans="1:4" ht="12" customHeight="1" thickBot="1" x14ac:dyDescent="0.3">
      <c r="A112" s="335" t="s">
        <v>173</v>
      </c>
      <c r="B112" s="759" t="s">
        <v>1184</v>
      </c>
      <c r="C112" s="645"/>
      <c r="D112" s="645">
        <f>'1.2.sz.mell. _köt'!D112</f>
        <v>6185</v>
      </c>
    </row>
    <row r="113" spans="1:6" ht="12" customHeight="1" thickBot="1" x14ac:dyDescent="0.3">
      <c r="A113" s="340" t="s">
        <v>45</v>
      </c>
      <c r="B113" s="426" t="s">
        <v>385</v>
      </c>
      <c r="C113" s="642">
        <f>+C114+C115+C116+C117+C118+C119+C120+C121</f>
        <v>0</v>
      </c>
      <c r="D113" s="642"/>
    </row>
    <row r="114" spans="1:6" ht="12" customHeight="1" x14ac:dyDescent="0.25">
      <c r="A114" s="333" t="s">
        <v>53</v>
      </c>
      <c r="B114" s="334" t="s">
        <v>287</v>
      </c>
      <c r="C114" s="643"/>
      <c r="D114" s="643"/>
    </row>
    <row r="115" spans="1:6" ht="12" customHeight="1" x14ac:dyDescent="0.25">
      <c r="A115" s="326" t="s">
        <v>54</v>
      </c>
      <c r="B115" s="321" t="s">
        <v>294</v>
      </c>
      <c r="C115" s="644"/>
      <c r="D115" s="644"/>
    </row>
    <row r="116" spans="1:6" ht="12" customHeight="1" x14ac:dyDescent="0.25">
      <c r="A116" s="326" t="s">
        <v>55</v>
      </c>
      <c r="B116" s="321" t="s">
        <v>289</v>
      </c>
      <c r="C116" s="644"/>
      <c r="D116" s="644"/>
    </row>
    <row r="117" spans="1:6" ht="12" customHeight="1" x14ac:dyDescent="0.25">
      <c r="A117" s="326" t="s">
        <v>56</v>
      </c>
      <c r="B117" s="321" t="s">
        <v>290</v>
      </c>
      <c r="C117" s="644"/>
      <c r="D117" s="644"/>
    </row>
    <row r="118" spans="1:6" ht="12" customHeight="1" x14ac:dyDescent="0.25">
      <c r="A118" s="326" t="s">
        <v>155</v>
      </c>
      <c r="B118" s="321" t="s">
        <v>291</v>
      </c>
      <c r="C118" s="644"/>
      <c r="D118" s="644"/>
    </row>
    <row r="119" spans="1:6" ht="12" customHeight="1" x14ac:dyDescent="0.25">
      <c r="A119" s="326" t="s">
        <v>174</v>
      </c>
      <c r="B119" s="321" t="s">
        <v>295</v>
      </c>
      <c r="C119" s="644"/>
      <c r="D119" s="644"/>
    </row>
    <row r="120" spans="1:6" ht="12" customHeight="1" x14ac:dyDescent="0.25">
      <c r="A120" s="326" t="s">
        <v>175</v>
      </c>
      <c r="B120" s="321" t="s">
        <v>293</v>
      </c>
      <c r="C120" s="644"/>
      <c r="D120" s="644"/>
    </row>
    <row r="121" spans="1:6" ht="12" customHeight="1" thickBot="1" x14ac:dyDescent="0.3">
      <c r="A121" s="335" t="s">
        <v>176</v>
      </c>
      <c r="B121" s="336" t="s">
        <v>386</v>
      </c>
      <c r="C121" s="645"/>
      <c r="D121" s="645"/>
    </row>
    <row r="122" spans="1:6" ht="12" customHeight="1" thickBot="1" x14ac:dyDescent="0.3">
      <c r="A122" s="325" t="s">
        <v>901</v>
      </c>
      <c r="B122" s="422" t="s">
        <v>296</v>
      </c>
      <c r="C122" s="646">
        <f>+C103+C104</f>
        <v>308309</v>
      </c>
      <c r="D122" s="646">
        <f>+D103+D104</f>
        <v>434249</v>
      </c>
    </row>
    <row r="123" spans="1:6" ht="15" customHeight="1" thickBot="1" x14ac:dyDescent="0.3">
      <c r="A123" s="325" t="s">
        <v>902</v>
      </c>
      <c r="B123" s="422" t="s">
        <v>297</v>
      </c>
      <c r="C123" s="647"/>
      <c r="D123" s="647"/>
      <c r="E123" s="134"/>
      <c r="F123" s="134"/>
    </row>
    <row r="124" spans="1:6" s="1" customFormat="1" ht="12.95" customHeight="1" thickBot="1" x14ac:dyDescent="0.25">
      <c r="A124" s="337" t="s">
        <v>903</v>
      </c>
      <c r="B124" s="423" t="s">
        <v>298</v>
      </c>
      <c r="C124" s="634">
        <f>+C122+C123</f>
        <v>308309</v>
      </c>
      <c r="D124" s="634">
        <f>+D122+D123</f>
        <v>434249</v>
      </c>
      <c r="E124" s="718"/>
      <c r="F124" s="718">
        <f>D67-D124</f>
        <v>0</v>
      </c>
    </row>
    <row r="125" spans="1:6" ht="19.5" customHeight="1" x14ac:dyDescent="0.25">
      <c r="A125" s="427"/>
      <c r="B125" s="427"/>
      <c r="C125" s="648"/>
      <c r="D125" s="648"/>
      <c r="E125" s="809"/>
    </row>
    <row r="126" spans="1:6" x14ac:dyDescent="0.25">
      <c r="A126" s="1186" t="s">
        <v>108</v>
      </c>
      <c r="B126" s="1186"/>
      <c r="C126" s="624"/>
      <c r="D126" s="624"/>
    </row>
    <row r="127" spans="1:6" ht="15" customHeight="1" thickBot="1" x14ac:dyDescent="0.3">
      <c r="A127" s="1184" t="s">
        <v>101</v>
      </c>
      <c r="B127" s="1184"/>
      <c r="C127" s="341" t="s">
        <v>300</v>
      </c>
      <c r="D127" s="341"/>
    </row>
    <row r="128" spans="1:6" ht="13.5" customHeight="1" thickBot="1" x14ac:dyDescent="0.3">
      <c r="A128" s="23">
        <v>1</v>
      </c>
      <c r="B128" s="35" t="s">
        <v>183</v>
      </c>
      <c r="C128" s="649">
        <f>+C51-C103</f>
        <v>1500.4000000000233</v>
      </c>
      <c r="D128" s="649"/>
    </row>
    <row r="129" spans="1:4" ht="7.5" customHeight="1" x14ac:dyDescent="0.25">
      <c r="A129" s="427"/>
      <c r="B129" s="427"/>
      <c r="C129" s="648"/>
      <c r="D129" s="648"/>
    </row>
    <row r="130" spans="1:4" x14ac:dyDescent="0.25">
      <c r="A130" s="1180" t="s">
        <v>299</v>
      </c>
      <c r="B130" s="1180"/>
      <c r="C130" s="622"/>
      <c r="D130" s="622"/>
    </row>
    <row r="131" spans="1:4" ht="12.75" customHeight="1" thickBot="1" x14ac:dyDescent="0.3">
      <c r="A131" s="1183" t="s">
        <v>102</v>
      </c>
      <c r="B131" s="1183"/>
      <c r="C131" s="342" t="s">
        <v>300</v>
      </c>
      <c r="D131" s="342"/>
    </row>
    <row r="132" spans="1:4" ht="13.5" customHeight="1" thickBot="1" x14ac:dyDescent="0.3">
      <c r="A132" s="325" t="s">
        <v>895</v>
      </c>
      <c r="B132" s="338" t="s">
        <v>1039</v>
      </c>
      <c r="C132" s="650">
        <f>IF('2.1.sz.mell  '!C32&lt;&gt;"-",'2.1.sz.mell  '!C32,0)</f>
        <v>0</v>
      </c>
      <c r="D132" s="650"/>
    </row>
    <row r="133" spans="1:4" ht="13.5" customHeight="1" thickBot="1" x14ac:dyDescent="0.3">
      <c r="A133" s="325" t="s">
        <v>896</v>
      </c>
      <c r="B133" s="338" t="s">
        <v>1040</v>
      </c>
      <c r="C133" s="650">
        <f>IF('2.2.sz.mell  '!C36&lt;&gt;"-",'2.2.sz.mell  '!C36,0)</f>
        <v>22757</v>
      </c>
      <c r="D133" s="650"/>
    </row>
    <row r="134" spans="1:4" ht="13.5" customHeight="1" thickBot="1" x14ac:dyDescent="0.3">
      <c r="A134" s="325" t="s">
        <v>897</v>
      </c>
      <c r="B134" s="338" t="s">
        <v>1041</v>
      </c>
      <c r="C134" s="650">
        <f>C133+C132</f>
        <v>22757</v>
      </c>
      <c r="D134" s="650"/>
    </row>
    <row r="135" spans="1:4" ht="7.5" customHeight="1" x14ac:dyDescent="0.25">
      <c r="A135" s="428"/>
      <c r="B135" s="429"/>
      <c r="C135" s="623"/>
      <c r="D135" s="623"/>
    </row>
    <row r="136" spans="1:4" x14ac:dyDescent="0.25">
      <c r="A136" s="1181" t="s">
        <v>301</v>
      </c>
      <c r="B136" s="1181"/>
      <c r="C136" s="624"/>
      <c r="D136" s="624"/>
    </row>
    <row r="137" spans="1:4" ht="12.75" customHeight="1" thickBot="1" x14ac:dyDescent="0.3">
      <c r="A137" s="1183" t="s">
        <v>302</v>
      </c>
      <c r="B137" s="1183"/>
      <c r="C137" s="342" t="s">
        <v>300</v>
      </c>
      <c r="D137" s="342"/>
    </row>
    <row r="138" spans="1:4" ht="12.75" customHeight="1" thickBot="1" x14ac:dyDescent="0.3">
      <c r="A138" s="325" t="s">
        <v>895</v>
      </c>
      <c r="B138" s="338" t="s">
        <v>387</v>
      </c>
      <c r="C138" s="650">
        <f>+C139-C142</f>
        <v>0</v>
      </c>
      <c r="D138" s="650"/>
    </row>
    <row r="139" spans="1:4" ht="12.75" customHeight="1" thickBot="1" x14ac:dyDescent="0.3">
      <c r="A139" s="339" t="s">
        <v>57</v>
      </c>
      <c r="B139" s="430" t="s">
        <v>303</v>
      </c>
      <c r="C139" s="651">
        <f>+C52</f>
        <v>0</v>
      </c>
      <c r="D139" s="651"/>
    </row>
    <row r="140" spans="1:4" s="501" customFormat="1" ht="12.75" customHeight="1" thickBot="1" x14ac:dyDescent="0.25">
      <c r="A140" s="500" t="s">
        <v>184</v>
      </c>
      <c r="B140" s="431" t="s">
        <v>304</v>
      </c>
      <c r="C140" s="652">
        <f>+'2.1.sz.mell  '!C27</f>
        <v>0</v>
      </c>
      <c r="D140" s="652"/>
    </row>
    <row r="141" spans="1:4" s="501" customFormat="1" ht="12.75" customHeight="1" thickBot="1" x14ac:dyDescent="0.25">
      <c r="A141" s="500" t="s">
        <v>185</v>
      </c>
      <c r="B141" s="431" t="s">
        <v>305</v>
      </c>
      <c r="C141" s="653">
        <f>+'2.2.sz.mell  '!C31</f>
        <v>0</v>
      </c>
      <c r="D141" s="653"/>
    </row>
    <row r="142" spans="1:4" ht="12.75" customHeight="1" thickBot="1" x14ac:dyDescent="0.3">
      <c r="A142" s="339" t="s">
        <v>58</v>
      </c>
      <c r="B142" s="430" t="s">
        <v>306</v>
      </c>
      <c r="C142" s="651">
        <f>+C104</f>
        <v>0</v>
      </c>
      <c r="D142" s="651"/>
    </row>
    <row r="143" spans="1:4" s="501" customFormat="1" ht="12.75" customHeight="1" thickBot="1" x14ac:dyDescent="0.25">
      <c r="A143" s="500" t="s">
        <v>186</v>
      </c>
      <c r="B143" s="431" t="s">
        <v>307</v>
      </c>
      <c r="C143" s="654">
        <f>+'2.1.sz.mell  '!H27</f>
        <v>0</v>
      </c>
      <c r="D143" s="654"/>
    </row>
    <row r="144" spans="1:4" s="501" customFormat="1" ht="12.75" customHeight="1" thickBot="1" x14ac:dyDescent="0.25">
      <c r="A144" s="500" t="s">
        <v>187</v>
      </c>
      <c r="B144" s="431" t="s">
        <v>308</v>
      </c>
      <c r="C144" s="654">
        <f>+'2.2.sz.mell  '!H31</f>
        <v>0</v>
      </c>
      <c r="D144" s="654"/>
    </row>
  </sheetData>
  <mergeCells count="10">
    <mergeCell ref="A130:B130"/>
    <mergeCell ref="A136:B136"/>
    <mergeCell ref="A1:B1"/>
    <mergeCell ref="A137:B137"/>
    <mergeCell ref="A131:B131"/>
    <mergeCell ref="A2:B2"/>
    <mergeCell ref="A70:B70"/>
    <mergeCell ref="A126:B126"/>
    <mergeCell ref="A127:B127"/>
    <mergeCell ref="A69:B69"/>
  </mergeCells>
  <phoneticPr fontId="0" type="noConversion"/>
  <printOptions horizontalCentered="1"/>
  <pageMargins left="0.39370078740157483" right="0.39370078740157483" top="1.1811023622047245" bottom="0.39370078740157483" header="0.39370078740157483" footer="0.19685039370078741"/>
  <pageSetup paperSize="9" scale="74" fitToHeight="2" orientation="portrait" r:id="rId1"/>
  <headerFooter alignWithMargins="0">
    <oddHeader>&amp;C&amp;"Times New Roman CE,Félkövér"&amp;12
Csobánka Község Önkormányzat
2016. ÉVI KÖLTSÉGVETÉSÉNEK ÖSSZEVONT MÉRLEGE&amp;R&amp;"Times New Roman CE,Félkövér dőlt"&amp;11 &amp;"Times New Roman CE,Félkövér"1.1. melléklet a 8/2016. (IX.30.) önkormányzati rendelethez</oddHeader>
  </headerFooter>
  <rowBreaks count="1" manualBreakCount="1">
    <brk id="68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9"/>
  <sheetViews>
    <sheetView view="pageLayout" zoomScaleNormal="120" zoomScaleSheetLayoutView="100" workbookViewId="0">
      <selection activeCell="D21" sqref="D2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33203125" style="43" customWidth="1"/>
    <col min="5" max="16384" width="9.33203125" style="43"/>
  </cols>
  <sheetData>
    <row r="1" spans="1:4" ht="15.95" customHeight="1" x14ac:dyDescent="0.25">
      <c r="A1" s="1182" t="s">
        <v>892</v>
      </c>
      <c r="B1" s="1182"/>
      <c r="C1" s="624"/>
    </row>
    <row r="2" spans="1:4" ht="15.95" customHeight="1" thickBot="1" x14ac:dyDescent="0.3">
      <c r="A2" s="1184" t="s">
        <v>99</v>
      </c>
      <c r="B2" s="1184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1180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1034">
        <f>+C6+C11+C20</f>
        <v>122577</v>
      </c>
      <c r="D5" s="1034">
        <f>+D6+D11+D20</f>
        <v>122747</v>
      </c>
    </row>
    <row r="6" spans="1:4" s="1" customFormat="1" ht="12" customHeight="1" thickBot="1" x14ac:dyDescent="0.25">
      <c r="A6" s="23" t="s">
        <v>896</v>
      </c>
      <c r="B6" s="752" t="s">
        <v>376</v>
      </c>
      <c r="C6" s="649">
        <f>+C7+C8+C9+C10</f>
        <v>94540</v>
      </c>
      <c r="D6" s="649">
        <f>+D7+D8+D9+D10</f>
        <v>94540</v>
      </c>
    </row>
    <row r="7" spans="1:4" s="1" customFormat="1" ht="12" customHeight="1" x14ac:dyDescent="0.2">
      <c r="A7" s="16" t="s">
        <v>63</v>
      </c>
      <c r="B7" s="785" t="s">
        <v>939</v>
      </c>
      <c r="C7" s="628">
        <f>'8. sz. mell'!D10-'1.3.sz.mell._önk'!C7</f>
        <v>92040</v>
      </c>
      <c r="D7" s="628">
        <f>'8. sz. mell'!E10-'1.3.sz.mell._önk'!D7</f>
        <v>92040</v>
      </c>
    </row>
    <row r="8" spans="1:4" s="1" customFormat="1" ht="12" customHeight="1" x14ac:dyDescent="0.2">
      <c r="A8" s="16" t="s">
        <v>64</v>
      </c>
      <c r="B8" s="756" t="s">
        <v>33</v>
      </c>
      <c r="C8" s="628">
        <f>'8. sz. mell'!D11</f>
        <v>0</v>
      </c>
      <c r="D8" s="628"/>
    </row>
    <row r="9" spans="1:4" s="1" customFormat="1" ht="12" customHeight="1" x14ac:dyDescent="0.2">
      <c r="A9" s="16" t="s">
        <v>65</v>
      </c>
      <c r="B9" s="756" t="s">
        <v>126</v>
      </c>
      <c r="C9" s="628">
        <f>'8. sz. mell'!D12</f>
        <v>2100</v>
      </c>
      <c r="D9" s="628">
        <f>'8. sz. mell'!E12</f>
        <v>2100</v>
      </c>
    </row>
    <row r="10" spans="1:4" s="1" customFormat="1" ht="12" customHeight="1" thickBot="1" x14ac:dyDescent="0.25">
      <c r="A10" s="16" t="s">
        <v>66</v>
      </c>
      <c r="B10" s="786" t="s">
        <v>127</v>
      </c>
      <c r="C10" s="628">
        <f>'8. sz. mell'!D13</f>
        <v>400</v>
      </c>
      <c r="D10" s="628">
        <f>'8. sz. mell'!E13</f>
        <v>400</v>
      </c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19837</v>
      </c>
      <c r="D11" s="627">
        <f>+D12+D13+D14+D15+D16+D17+D18+D19</f>
        <v>20007</v>
      </c>
    </row>
    <row r="12" spans="1:4" s="1" customFormat="1" ht="12" customHeight="1" x14ac:dyDescent="0.2">
      <c r="A12" s="20" t="s">
        <v>37</v>
      </c>
      <c r="B12" s="12" t="s">
        <v>133</v>
      </c>
      <c r="C12" s="628">
        <f>'8. sz. mell'!D15</f>
        <v>664</v>
      </c>
      <c r="D12" s="628">
        <f>'8. sz. mell'!E15+'9. sz. mell.'!E9+'10. sz. mell.'!E9</f>
        <v>664</v>
      </c>
    </row>
    <row r="13" spans="1:4" s="1" customFormat="1" ht="12" customHeight="1" x14ac:dyDescent="0.2">
      <c r="A13" s="16" t="s">
        <v>38</v>
      </c>
      <c r="B13" s="9" t="s">
        <v>134</v>
      </c>
      <c r="C13" s="628">
        <f>'8. sz. mell'!D16+'9. sz. mell.'!D10+'10. sz. mell.'!D10</f>
        <v>954</v>
      </c>
      <c r="D13" s="628">
        <f>'8. sz. mell'!E16+'9. sz. mell.'!E10+'10. sz. mell.'!E10</f>
        <v>1124</v>
      </c>
    </row>
    <row r="14" spans="1:4" s="1" customFormat="1" ht="12" customHeight="1" x14ac:dyDescent="0.2">
      <c r="A14" s="16" t="s">
        <v>39</v>
      </c>
      <c r="B14" s="9" t="s">
        <v>135</v>
      </c>
      <c r="C14" s="628">
        <f>'8. sz. mell'!D17+'9. sz. mell.'!D11+'10. sz. mell.'!D11</f>
        <v>15474</v>
      </c>
      <c r="D14" s="628">
        <f>'8. sz. mell'!E17</f>
        <v>15474</v>
      </c>
    </row>
    <row r="15" spans="1:4" s="1" customFormat="1" ht="12" customHeight="1" x14ac:dyDescent="0.2">
      <c r="A15" s="16" t="s">
        <v>40</v>
      </c>
      <c r="B15" s="9" t="s">
        <v>136</v>
      </c>
      <c r="C15" s="628">
        <f>'8. sz. mell'!D18+'9. sz. mell.'!D12+'10. sz. mell.'!D12</f>
        <v>2172</v>
      </c>
      <c r="D15" s="628">
        <f>'8. sz. mell'!E18+'10. sz. mell.'!E12</f>
        <v>2172</v>
      </c>
    </row>
    <row r="16" spans="1:4" s="1" customFormat="1" ht="12" customHeight="1" x14ac:dyDescent="0.2">
      <c r="A16" s="15" t="s">
        <v>129</v>
      </c>
      <c r="B16" s="8" t="s">
        <v>137</v>
      </c>
      <c r="C16" s="628">
        <f>'8. sz. mell'!D19+'9. sz. mell.'!D13+'10. sz. mell.'!D13</f>
        <v>0</v>
      </c>
      <c r="D16" s="628"/>
    </row>
    <row r="17" spans="1:4" s="1" customFormat="1" ht="12" customHeight="1" x14ac:dyDescent="0.2">
      <c r="A17" s="16" t="s">
        <v>130</v>
      </c>
      <c r="B17" s="9" t="s">
        <v>240</v>
      </c>
      <c r="C17" s="628">
        <f>'8. sz. mell'!D20+'9. sz. mell.'!D14+'10. sz. mell.'!D14</f>
        <v>573</v>
      </c>
      <c r="D17" s="628">
        <f>'8. sz. mell'!E20+'10. sz. mell.'!E14</f>
        <v>573</v>
      </c>
    </row>
    <row r="18" spans="1:4" s="1" customFormat="1" ht="12" customHeight="1" x14ac:dyDescent="0.2">
      <c r="A18" s="16" t="s">
        <v>131</v>
      </c>
      <c r="B18" s="9" t="s">
        <v>139</v>
      </c>
      <c r="C18" s="628">
        <f>'8. sz. mell'!D21+'9. sz. mell.'!D15+'10. sz. mell.'!D15</f>
        <v>0</v>
      </c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38">
        <f>'8. sz. mell'!D22+'9. sz. mell.'!D16+'10. sz. mell.'!D16</f>
        <v>0</v>
      </c>
      <c r="D19" s="638"/>
    </row>
    <row r="20" spans="1:4" s="1" customFormat="1" ht="12" customHeight="1" thickBot="1" x14ac:dyDescent="0.25">
      <c r="A20" s="23" t="s">
        <v>141</v>
      </c>
      <c r="B20" s="24" t="s">
        <v>959</v>
      </c>
      <c r="C20" s="787">
        <f>'8. sz. mell'!D23</f>
        <v>8200</v>
      </c>
      <c r="D20" s="787">
        <f>'8. sz. mell'!E23</f>
        <v>8200</v>
      </c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178770</v>
      </c>
      <c r="D21" s="627">
        <f>+D22+D23+D24+D25+D26+D27+D28+D29</f>
        <v>200612</v>
      </c>
    </row>
    <row r="22" spans="1:4" s="1" customFormat="1" ht="12" customHeight="1" x14ac:dyDescent="0.2">
      <c r="A22" s="18" t="s">
        <v>41</v>
      </c>
      <c r="B22" s="11" t="s">
        <v>828</v>
      </c>
      <c r="C22" s="640">
        <f>'8. sz. mell'!D25</f>
        <v>178770</v>
      </c>
      <c r="D22" s="640">
        <f>'8. sz. mell'!E25</f>
        <v>179506</v>
      </c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>
        <f>'8. sz. mell'!E27</f>
        <v>482</v>
      </c>
    </row>
    <row r="25" spans="1:4" s="1" customFormat="1" ht="12" customHeight="1" x14ac:dyDescent="0.2">
      <c r="A25" s="19" t="s">
        <v>144</v>
      </c>
      <c r="B25" s="9" t="s">
        <v>943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1078</v>
      </c>
      <c r="C28" s="659"/>
      <c r="D28" s="659">
        <f>'8. sz. mell'!E31</f>
        <v>20624</v>
      </c>
    </row>
    <row r="29" spans="1:4" s="1" customFormat="1" ht="12" customHeight="1" thickBot="1" x14ac:dyDescent="0.25">
      <c r="A29" s="16" t="s">
        <v>148</v>
      </c>
      <c r="B29" s="14" t="s">
        <v>960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5588.4</v>
      </c>
      <c r="D30" s="627">
        <f>+D31+D37</f>
        <v>10516</v>
      </c>
    </row>
    <row r="31" spans="1:4" s="1" customFormat="1" ht="12" customHeight="1" x14ac:dyDescent="0.2">
      <c r="A31" s="314" t="s">
        <v>44</v>
      </c>
      <c r="B31" s="788" t="s">
        <v>378</v>
      </c>
      <c r="C31" s="631">
        <f>+C32+C33+C34+C35+C36</f>
        <v>5588.4</v>
      </c>
      <c r="D31" s="631">
        <f>+D32+D33+D34+D35+D36</f>
        <v>10516</v>
      </c>
    </row>
    <row r="32" spans="1:4" s="1" customFormat="1" ht="12" customHeight="1" x14ac:dyDescent="0.2">
      <c r="A32" s="315" t="s">
        <v>47</v>
      </c>
      <c r="B32" s="748" t="s">
        <v>243</v>
      </c>
      <c r="C32" s="659">
        <f>'8. sz. mell'!D35</f>
        <v>4646.3999999999996</v>
      </c>
      <c r="D32" s="659">
        <f>'8. sz. mell'!E35</f>
        <v>4646</v>
      </c>
    </row>
    <row r="33" spans="1:4" s="1" customFormat="1" ht="12" customHeight="1" x14ac:dyDescent="0.2">
      <c r="A33" s="315" t="s">
        <v>48</v>
      </c>
      <c r="B33" s="748" t="s">
        <v>244</v>
      </c>
      <c r="C33" s="659">
        <f>'8. sz. mell'!D36</f>
        <v>0</v>
      </c>
      <c r="D33" s="659"/>
    </row>
    <row r="34" spans="1:4" s="1" customFormat="1" ht="12" customHeight="1" x14ac:dyDescent="0.2">
      <c r="A34" s="315" t="s">
        <v>49</v>
      </c>
      <c r="B34" s="748" t="s">
        <v>245</v>
      </c>
      <c r="C34" s="659">
        <f>'8. sz. mell'!D37</f>
        <v>0</v>
      </c>
      <c r="D34" s="659"/>
    </row>
    <row r="35" spans="1:4" s="1" customFormat="1" ht="12" customHeight="1" x14ac:dyDescent="0.2">
      <c r="A35" s="315" t="s">
        <v>50</v>
      </c>
      <c r="B35" s="748" t="s">
        <v>246</v>
      </c>
      <c r="C35" s="659">
        <f>'8. sz. mell'!D38</f>
        <v>0</v>
      </c>
      <c r="D35" s="659"/>
    </row>
    <row r="36" spans="1:4" s="1" customFormat="1" ht="12" customHeight="1" x14ac:dyDescent="0.2">
      <c r="A36" s="315" t="s">
        <v>154</v>
      </c>
      <c r="B36" s="748" t="s">
        <v>379</v>
      </c>
      <c r="C36" s="659">
        <f>'8. sz. mell'!D39</f>
        <v>942</v>
      </c>
      <c r="D36" s="659">
        <f>'8. sz. mell'!E39</f>
        <v>5870</v>
      </c>
    </row>
    <row r="37" spans="1:4" s="1" customFormat="1" ht="12" customHeight="1" x14ac:dyDescent="0.2">
      <c r="A37" s="315" t="s">
        <v>45</v>
      </c>
      <c r="B37" s="789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748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748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748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790" t="s">
        <v>246</v>
      </c>
      <c r="C41" s="659">
        <f>'8. sz. mell'!D44</f>
        <v>0</v>
      </c>
      <c r="D41" s="659"/>
    </row>
    <row r="42" spans="1:4" s="1" customFormat="1" ht="12" customHeight="1" thickBot="1" x14ac:dyDescent="0.25">
      <c r="A42" s="316" t="s">
        <v>155</v>
      </c>
      <c r="B42" s="791" t="s">
        <v>1079</v>
      </c>
      <c r="C42" s="660"/>
      <c r="D42" s="660"/>
    </row>
    <row r="43" spans="1:4" s="1" customFormat="1" ht="12" customHeight="1" thickBot="1" x14ac:dyDescent="0.25">
      <c r="A43" s="23" t="s">
        <v>156</v>
      </c>
      <c r="B43" s="792" t="s">
        <v>247</v>
      </c>
      <c r="C43" s="627">
        <f>+C44+C45</f>
        <v>0</v>
      </c>
      <c r="D43" s="627">
        <f>SUM(D44:D45)</f>
        <v>2318</v>
      </c>
    </row>
    <row r="44" spans="1:4" s="1" customFormat="1" ht="12" customHeight="1" x14ac:dyDescent="0.2">
      <c r="A44" s="18" t="s">
        <v>51</v>
      </c>
      <c r="B44" s="756" t="s">
        <v>248</v>
      </c>
      <c r="C44" s="640">
        <f>'8. sz. mell'!D47</f>
        <v>0</v>
      </c>
      <c r="D44" s="640">
        <f>'8. sz. mell'!E47</f>
        <v>618</v>
      </c>
    </row>
    <row r="45" spans="1:4" s="1" customFormat="1" ht="12" customHeight="1" thickBot="1" x14ac:dyDescent="0.25">
      <c r="A45" s="15" t="s">
        <v>52</v>
      </c>
      <c r="B45" s="793" t="s">
        <v>252</v>
      </c>
      <c r="C45" s="656"/>
      <c r="D45" s="656">
        <f>'8. sz. mell'!E48</f>
        <v>1700</v>
      </c>
    </row>
    <row r="46" spans="1:4" s="1" customFormat="1" ht="12" customHeight="1" thickBot="1" x14ac:dyDescent="0.25">
      <c r="A46" s="23" t="s">
        <v>902</v>
      </c>
      <c r="B46" s="792" t="s">
        <v>251</v>
      </c>
      <c r="C46" s="627">
        <f>+C47+C48+C49</f>
        <v>414</v>
      </c>
      <c r="D46" s="627">
        <f>+D47+D48+D49</f>
        <v>414</v>
      </c>
    </row>
    <row r="47" spans="1:4" s="1" customFormat="1" ht="12" customHeight="1" x14ac:dyDescent="0.2">
      <c r="A47" s="18" t="s">
        <v>159</v>
      </c>
      <c r="B47" s="756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748" t="s">
        <v>957</v>
      </c>
      <c r="C48" s="659">
        <f>'8. sz. mell'!D51</f>
        <v>414</v>
      </c>
      <c r="D48" s="659">
        <f>'8. sz. mell'!E51</f>
        <v>414</v>
      </c>
    </row>
    <row r="49" spans="1:4" s="1" customFormat="1" ht="12" customHeight="1" thickBot="1" x14ac:dyDescent="0.25">
      <c r="A49" s="15" t="s">
        <v>309</v>
      </c>
      <c r="B49" s="793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794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307349.40000000002</v>
      </c>
      <c r="D51" s="633">
        <f>+D6+D11+D20+D21+D30+D43+D46+D50</f>
        <v>336607</v>
      </c>
    </row>
    <row r="52" spans="1:4" s="1" customFormat="1" ht="12" customHeight="1" thickBot="1" x14ac:dyDescent="0.25">
      <c r="A52" s="751" t="s">
        <v>905</v>
      </c>
      <c r="B52" s="752" t="s">
        <v>253</v>
      </c>
      <c r="C52" s="634">
        <f>+C53+C59</f>
        <v>0</v>
      </c>
      <c r="D52" s="634">
        <f>D59+D53</f>
        <v>95182</v>
      </c>
    </row>
    <row r="53" spans="1:4" s="1" customFormat="1" ht="12" customHeight="1" x14ac:dyDescent="0.2">
      <c r="A53" s="795" t="s">
        <v>92</v>
      </c>
      <c r="B53" s="788" t="s">
        <v>254</v>
      </c>
      <c r="C53" s="631">
        <f>+C54+C55+C56+C57+C58</f>
        <v>0</v>
      </c>
      <c r="D53" s="631">
        <f>SUM(D54)</f>
        <v>95182</v>
      </c>
    </row>
    <row r="54" spans="1:4" s="1" customFormat="1" ht="12" customHeight="1" x14ac:dyDescent="0.2">
      <c r="A54" s="757" t="s">
        <v>269</v>
      </c>
      <c r="B54" s="748" t="s">
        <v>255</v>
      </c>
      <c r="C54" s="659"/>
      <c r="D54" s="659">
        <f>'8. sz. mell'!E56+'9. sz. mell.'!E28+'10. sz. mell.'!E28</f>
        <v>95182</v>
      </c>
    </row>
    <row r="55" spans="1:4" s="1" customFormat="1" ht="12" customHeight="1" x14ac:dyDescent="0.2">
      <c r="A55" s="757" t="s">
        <v>270</v>
      </c>
      <c r="B55" s="748" t="s">
        <v>256</v>
      </c>
      <c r="C55" s="659"/>
      <c r="D55" s="659"/>
    </row>
    <row r="56" spans="1:4" s="1" customFormat="1" ht="12" customHeight="1" x14ac:dyDescent="0.2">
      <c r="A56" s="757" t="s">
        <v>271</v>
      </c>
      <c r="B56" s="748" t="s">
        <v>257</v>
      </c>
      <c r="C56" s="659"/>
      <c r="D56" s="659"/>
    </row>
    <row r="57" spans="1:4" s="1" customFormat="1" ht="12" customHeight="1" x14ac:dyDescent="0.2">
      <c r="A57" s="757" t="s">
        <v>272</v>
      </c>
      <c r="B57" s="748" t="s">
        <v>258</v>
      </c>
      <c r="C57" s="659"/>
      <c r="D57" s="659"/>
    </row>
    <row r="58" spans="1:4" s="1" customFormat="1" ht="12" customHeight="1" x14ac:dyDescent="0.2">
      <c r="A58" s="757" t="s">
        <v>273</v>
      </c>
      <c r="B58" s="748" t="s">
        <v>259</v>
      </c>
      <c r="C58" s="659"/>
      <c r="D58" s="659"/>
    </row>
    <row r="59" spans="1:4" s="1" customFormat="1" ht="12" customHeight="1" x14ac:dyDescent="0.2">
      <c r="A59" s="796" t="s">
        <v>93</v>
      </c>
      <c r="B59" s="789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757" t="s">
        <v>274</v>
      </c>
      <c r="B60" s="748" t="s">
        <v>958</v>
      </c>
      <c r="C60" s="659"/>
      <c r="D60" s="659"/>
    </row>
    <row r="61" spans="1:4" s="1" customFormat="1" ht="12" customHeight="1" x14ac:dyDescent="0.2">
      <c r="A61" s="757" t="s">
        <v>275</v>
      </c>
      <c r="B61" s="748" t="s">
        <v>262</v>
      </c>
      <c r="C61" s="659"/>
      <c r="D61" s="659"/>
    </row>
    <row r="62" spans="1:4" s="1" customFormat="1" ht="12" customHeight="1" x14ac:dyDescent="0.2">
      <c r="A62" s="757" t="s">
        <v>276</v>
      </c>
      <c r="B62" s="748" t="s">
        <v>263</v>
      </c>
      <c r="C62" s="659"/>
      <c r="D62" s="659"/>
    </row>
    <row r="63" spans="1:4" s="1" customFormat="1" ht="12" customHeight="1" x14ac:dyDescent="0.2">
      <c r="A63" s="757" t="s">
        <v>277</v>
      </c>
      <c r="B63" s="748" t="s">
        <v>264</v>
      </c>
      <c r="C63" s="659"/>
      <c r="D63" s="659"/>
    </row>
    <row r="64" spans="1:4" s="1" customFormat="1" ht="12" customHeight="1" thickBot="1" x14ac:dyDescent="0.25">
      <c r="A64" s="797" t="s">
        <v>278</v>
      </c>
      <c r="B64" s="793" t="s">
        <v>265</v>
      </c>
      <c r="C64" s="663"/>
      <c r="D64" s="663"/>
    </row>
    <row r="65" spans="1:10" s="1" customFormat="1" ht="12" customHeight="1" thickBot="1" x14ac:dyDescent="0.25">
      <c r="A65" s="798" t="s">
        <v>906</v>
      </c>
      <c r="B65" s="760" t="s">
        <v>266</v>
      </c>
      <c r="C65" s="634">
        <f>+C51+C52</f>
        <v>307349.40000000002</v>
      </c>
      <c r="D65" s="634">
        <f>+D51+D52</f>
        <v>431789</v>
      </c>
      <c r="I65" s="718"/>
      <c r="J65" s="718"/>
    </row>
    <row r="66" spans="1:10" s="1" customFormat="1" ht="13.5" customHeight="1" thickBot="1" x14ac:dyDescent="0.25">
      <c r="A66" s="799" t="s">
        <v>907</v>
      </c>
      <c r="B66" s="762" t="s">
        <v>267</v>
      </c>
      <c r="C66" s="664"/>
      <c r="D66" s="664"/>
      <c r="J66" s="718"/>
    </row>
    <row r="67" spans="1:10" s="1" customFormat="1" ht="12" customHeight="1" thickBot="1" x14ac:dyDescent="0.25">
      <c r="A67" s="798" t="s">
        <v>908</v>
      </c>
      <c r="B67" s="760" t="s">
        <v>268</v>
      </c>
      <c r="C67" s="634">
        <f>+C65+C66</f>
        <v>307349.40000000002</v>
      </c>
      <c r="D67" s="634">
        <f>+D65+D66</f>
        <v>431789</v>
      </c>
      <c r="E67" s="718"/>
      <c r="F67" s="718"/>
    </row>
    <row r="68" spans="1:10" s="1" customFormat="1" ht="12.95" customHeight="1" x14ac:dyDescent="0.2">
      <c r="A68" s="6"/>
      <c r="B68" s="7"/>
      <c r="C68" s="635"/>
      <c r="D68" s="635"/>
    </row>
    <row r="69" spans="1:10" ht="16.5" customHeight="1" x14ac:dyDescent="0.25">
      <c r="A69" s="1182" t="s">
        <v>924</v>
      </c>
      <c r="B69" s="1182"/>
      <c r="C69" s="624"/>
      <c r="D69" s="624"/>
    </row>
    <row r="70" spans="1:10" s="343" customFormat="1" ht="16.5" customHeight="1" thickBot="1" x14ac:dyDescent="0.3">
      <c r="A70" s="1185" t="s">
        <v>100</v>
      </c>
      <c r="B70" s="1185"/>
      <c r="C70" s="341"/>
      <c r="D70" s="341"/>
    </row>
    <row r="71" spans="1:10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1180</v>
      </c>
    </row>
    <row r="72" spans="1:10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10" ht="12" customHeight="1" thickBot="1" x14ac:dyDescent="0.3">
      <c r="A73" s="25" t="s">
        <v>895</v>
      </c>
      <c r="B73" s="36" t="s">
        <v>163</v>
      </c>
      <c r="C73" s="626">
        <f>+C74+C75+C76+C77+C78</f>
        <v>267325</v>
      </c>
      <c r="D73" s="626">
        <f>+D74+D75+D76+D77+D78</f>
        <v>331897</v>
      </c>
    </row>
    <row r="74" spans="1:10" ht="12" customHeight="1" x14ac:dyDescent="0.25">
      <c r="A74" s="20" t="s">
        <v>57</v>
      </c>
      <c r="B74" s="12" t="s">
        <v>926</v>
      </c>
      <c r="C74" s="800">
        <f>'8. sz. mell'!D65+'9. sz. mell.'!D37+'10. sz. mell.'!D36</f>
        <v>122853</v>
      </c>
      <c r="D74" s="800">
        <f>'8. sz. mell'!E65+'9. sz. mell.'!E37+'10. sz. mell.'!E36</f>
        <v>130429</v>
      </c>
    </row>
    <row r="75" spans="1:10" ht="12" customHeight="1" x14ac:dyDescent="0.25">
      <c r="A75" s="16" t="s">
        <v>58</v>
      </c>
      <c r="B75" s="9" t="s">
        <v>164</v>
      </c>
      <c r="C75" s="801">
        <f>'8. sz. mell'!D66+'9. sz. mell.'!D38+'10. sz. mell.'!D37</f>
        <v>34151</v>
      </c>
      <c r="D75" s="801">
        <f>'8. sz. mell'!E66+'9. sz. mell.'!E38+'10. sz. mell.'!E37</f>
        <v>35541</v>
      </c>
    </row>
    <row r="76" spans="1:10" ht="12" customHeight="1" x14ac:dyDescent="0.25">
      <c r="A76" s="16" t="s">
        <v>59</v>
      </c>
      <c r="B76" s="9" t="s">
        <v>88</v>
      </c>
      <c r="C76" s="801">
        <f>'8. sz. mell'!D67+'9. sz. mell.'!D39+'10. sz. mell.'!D38-'1.3.sz.mell._önk'!C76</f>
        <v>91498</v>
      </c>
      <c r="D76" s="801">
        <f>'8. sz. mell'!E67+'9. sz. mell.'!E39+'10. sz. mell.'!E38-'1.3.sz.mell._önk'!D76</f>
        <v>94735</v>
      </c>
    </row>
    <row r="77" spans="1:10" ht="12" customHeight="1" x14ac:dyDescent="0.25">
      <c r="A77" s="16" t="s">
        <v>60</v>
      </c>
      <c r="B77" s="13" t="s">
        <v>165</v>
      </c>
      <c r="C77" s="801">
        <f>'8. sz. mell'!D68+'9. sz. mell.'!D40+'10. sz. mell.'!D39</f>
        <v>17677</v>
      </c>
      <c r="D77" s="801">
        <f>'8. sz. mell'!E68</f>
        <v>17677</v>
      </c>
    </row>
    <row r="78" spans="1:10" ht="12" customHeight="1" x14ac:dyDescent="0.25">
      <c r="A78" s="16" t="s">
        <v>71</v>
      </c>
      <c r="B78" s="22" t="s">
        <v>166</v>
      </c>
      <c r="C78" s="637">
        <f>SUM(C79:C87)</f>
        <v>1146</v>
      </c>
      <c r="D78" s="637">
        <f>SUM(D79:D87)</f>
        <v>53515</v>
      </c>
    </row>
    <row r="79" spans="1:10" ht="12" customHeight="1" x14ac:dyDescent="0.25">
      <c r="A79" s="16" t="s">
        <v>61</v>
      </c>
      <c r="B79" s="9" t="s">
        <v>188</v>
      </c>
      <c r="C79" s="638">
        <f>'8. sz. mell'!D70</f>
        <v>0</v>
      </c>
      <c r="D79" s="638"/>
    </row>
    <row r="80" spans="1:10" ht="12" customHeight="1" x14ac:dyDescent="0.25">
      <c r="A80" s="16" t="s">
        <v>62</v>
      </c>
      <c r="B80" s="151" t="s">
        <v>189</v>
      </c>
      <c r="C80" s="638">
        <f>'8. sz. mell'!D71</f>
        <v>0</v>
      </c>
      <c r="D80" s="638"/>
    </row>
    <row r="81" spans="1:4" ht="12" customHeight="1" x14ac:dyDescent="0.25">
      <c r="A81" s="16" t="s">
        <v>72</v>
      </c>
      <c r="B81" s="151" t="s">
        <v>279</v>
      </c>
      <c r="C81" s="638">
        <f>'8. sz. mell'!D72</f>
        <v>500</v>
      </c>
      <c r="D81" s="638">
        <f>'8. sz. mell'!E72</f>
        <v>500</v>
      </c>
    </row>
    <row r="82" spans="1:4" ht="12" customHeight="1" x14ac:dyDescent="0.25">
      <c r="A82" s="16" t="s">
        <v>73</v>
      </c>
      <c r="B82" s="152" t="s">
        <v>190</v>
      </c>
      <c r="C82" s="638">
        <f>'8. sz. mell'!D73-'1.3.sz.mell._önk'!C82</f>
        <v>646</v>
      </c>
      <c r="D82" s="638">
        <f>'8. sz. mell'!E73</f>
        <v>2146</v>
      </c>
    </row>
    <row r="83" spans="1:4" ht="12" customHeight="1" x14ac:dyDescent="0.25">
      <c r="A83" s="15" t="s">
        <v>74</v>
      </c>
      <c r="B83" s="153" t="s">
        <v>1181</v>
      </c>
      <c r="C83" s="638"/>
      <c r="D83" s="638"/>
    </row>
    <row r="84" spans="1:4" ht="12" customHeight="1" x14ac:dyDescent="0.25">
      <c r="A84" s="15" t="s">
        <v>75</v>
      </c>
      <c r="B84" s="153" t="s">
        <v>191</v>
      </c>
      <c r="C84" s="638"/>
      <c r="D84" s="638">
        <f>'8. sz. mell'!E75</f>
        <v>6315</v>
      </c>
    </row>
    <row r="85" spans="1:4" ht="12" customHeight="1" x14ac:dyDescent="0.25">
      <c r="A85" s="16" t="s">
        <v>77</v>
      </c>
      <c r="B85" s="153" t="s">
        <v>192</v>
      </c>
      <c r="C85" s="638">
        <f>'8. sz. mell'!D75</f>
        <v>0</v>
      </c>
      <c r="D85" s="638"/>
    </row>
    <row r="86" spans="1:4" ht="12" customHeight="1" x14ac:dyDescent="0.25">
      <c r="A86" s="19" t="s">
        <v>167</v>
      </c>
      <c r="B86" s="153" t="s">
        <v>1182</v>
      </c>
      <c r="C86" s="638"/>
      <c r="D86" s="638">
        <f>'8. sz. mell'!E78</f>
        <v>26064</v>
      </c>
    </row>
    <row r="87" spans="1:4" ht="12" customHeight="1" thickBot="1" x14ac:dyDescent="0.3">
      <c r="A87" s="21" t="s">
        <v>1154</v>
      </c>
      <c r="B87" s="154" t="s">
        <v>1183</v>
      </c>
      <c r="C87" s="638">
        <f>'8. sz. mell'!D77</f>
        <v>0</v>
      </c>
      <c r="D87" s="638">
        <f>'9. sz. mell.'!E41+'10. sz. mell.'!E40</f>
        <v>18490</v>
      </c>
    </row>
    <row r="88" spans="1:4" ht="12" customHeight="1" thickBot="1" x14ac:dyDescent="0.3">
      <c r="A88" s="23" t="s">
        <v>896</v>
      </c>
      <c r="B88" s="35" t="s">
        <v>310</v>
      </c>
      <c r="C88" s="627">
        <f>+C89+C90+C91</f>
        <v>23171</v>
      </c>
      <c r="D88" s="627">
        <f>+D89+D90+D91</f>
        <v>48099</v>
      </c>
    </row>
    <row r="89" spans="1:4" ht="12" customHeight="1" x14ac:dyDescent="0.25">
      <c r="A89" s="18" t="s">
        <v>63</v>
      </c>
      <c r="B89" s="9" t="s">
        <v>280</v>
      </c>
      <c r="C89" s="640">
        <f>'8. sz. mell'!D80</f>
        <v>16535</v>
      </c>
      <c r="D89" s="640">
        <f>'8. sz. mell'!E80</f>
        <v>37252</v>
      </c>
    </row>
    <row r="90" spans="1:4" ht="12" customHeight="1" x14ac:dyDescent="0.25">
      <c r="A90" s="18" t="s">
        <v>64</v>
      </c>
      <c r="B90" s="14" t="s">
        <v>168</v>
      </c>
      <c r="C90" s="640">
        <f>'8. sz. mell'!D81</f>
        <v>6636</v>
      </c>
      <c r="D90" s="640">
        <f>'8. sz. mell'!E81</f>
        <v>10847</v>
      </c>
    </row>
    <row r="91" spans="1:4" ht="12" customHeight="1" x14ac:dyDescent="0.25">
      <c r="A91" s="18" t="s">
        <v>65</v>
      </c>
      <c r="B91" s="748" t="s">
        <v>311</v>
      </c>
      <c r="C91" s="640">
        <f>'8. sz. mell'!D82</f>
        <v>0</v>
      </c>
      <c r="D91" s="640"/>
    </row>
    <row r="92" spans="1:4" ht="12" customHeight="1" x14ac:dyDescent="0.25">
      <c r="A92" s="18" t="s">
        <v>66</v>
      </c>
      <c r="B92" s="748" t="s">
        <v>382</v>
      </c>
      <c r="C92" s="640">
        <f>'8. sz. mell'!D83</f>
        <v>0</v>
      </c>
      <c r="D92" s="640"/>
    </row>
    <row r="93" spans="1:4" ht="12" customHeight="1" x14ac:dyDescent="0.25">
      <c r="A93" s="18" t="s">
        <v>67</v>
      </c>
      <c r="B93" s="748" t="s">
        <v>312</v>
      </c>
      <c r="C93" s="640">
        <f>'8. sz. mell'!D84</f>
        <v>0</v>
      </c>
      <c r="D93" s="640"/>
    </row>
    <row r="94" spans="1:4" x14ac:dyDescent="0.25">
      <c r="A94" s="18" t="s">
        <v>76</v>
      </c>
      <c r="B94" s="748" t="s">
        <v>313</v>
      </c>
      <c r="C94" s="640">
        <f>'8. sz. mell'!D85</f>
        <v>0</v>
      </c>
      <c r="D94" s="640"/>
    </row>
    <row r="95" spans="1:4" ht="12" customHeight="1" x14ac:dyDescent="0.25">
      <c r="A95" s="18" t="s">
        <v>78</v>
      </c>
      <c r="B95" s="749" t="s">
        <v>284</v>
      </c>
      <c r="C95" s="640">
        <f>'8. sz. mell'!D86</f>
        <v>0</v>
      </c>
      <c r="D95" s="640"/>
    </row>
    <row r="96" spans="1:4" ht="12" customHeight="1" x14ac:dyDescent="0.25">
      <c r="A96" s="18" t="s">
        <v>169</v>
      </c>
      <c r="B96" s="749" t="s">
        <v>285</v>
      </c>
      <c r="C96" s="640">
        <f>'8. sz. mell'!D87</f>
        <v>0</v>
      </c>
      <c r="D96" s="640"/>
    </row>
    <row r="97" spans="1:5" ht="12" customHeight="1" x14ac:dyDescent="0.25">
      <c r="A97" s="18" t="s">
        <v>170</v>
      </c>
      <c r="B97" s="749" t="s">
        <v>283</v>
      </c>
      <c r="C97" s="640">
        <f>'8. sz. mell'!D88</f>
        <v>0</v>
      </c>
      <c r="D97" s="640"/>
    </row>
    <row r="98" spans="1:5" ht="24" customHeight="1" thickBot="1" x14ac:dyDescent="0.3">
      <c r="A98" s="15" t="s">
        <v>171</v>
      </c>
      <c r="B98" s="750" t="s">
        <v>282</v>
      </c>
      <c r="C98" s="638"/>
      <c r="D98" s="638"/>
    </row>
    <row r="99" spans="1:5" ht="12" customHeight="1" thickBot="1" x14ac:dyDescent="0.3">
      <c r="A99" s="23" t="s">
        <v>897</v>
      </c>
      <c r="B99" s="133" t="s">
        <v>314</v>
      </c>
      <c r="C99" s="627">
        <f>+C100+C101</f>
        <v>15353</v>
      </c>
      <c r="D99" s="627">
        <f>+D100+D101</f>
        <v>45608</v>
      </c>
    </row>
    <row r="100" spans="1:5" ht="12" customHeight="1" x14ac:dyDescent="0.25">
      <c r="A100" s="18" t="s">
        <v>37</v>
      </c>
      <c r="B100" s="11" t="s">
        <v>3</v>
      </c>
      <c r="C100" s="640">
        <f>'8. sz. mell'!D91</f>
        <v>15353</v>
      </c>
      <c r="D100" s="640">
        <f>'8. sz. mell'!E91</f>
        <v>16809</v>
      </c>
    </row>
    <row r="101" spans="1:5" ht="12" customHeight="1" thickBot="1" x14ac:dyDescent="0.3">
      <c r="A101" s="19" t="s">
        <v>38</v>
      </c>
      <c r="B101" s="14" t="s">
        <v>4</v>
      </c>
      <c r="C101" s="638">
        <f>'8. sz. mell'!D92</f>
        <v>0</v>
      </c>
      <c r="D101" s="638">
        <f>'8. sz. mell'!E92</f>
        <v>28799</v>
      </c>
    </row>
    <row r="102" spans="1:5" s="319" customFormat="1" ht="12" customHeight="1" thickBot="1" x14ac:dyDescent="0.25">
      <c r="A102" s="751" t="s">
        <v>898</v>
      </c>
      <c r="B102" s="752" t="s">
        <v>286</v>
      </c>
      <c r="C102" s="641"/>
      <c r="D102" s="641"/>
    </row>
    <row r="103" spans="1:5" ht="12" customHeight="1" thickBot="1" x14ac:dyDescent="0.3">
      <c r="A103" s="317" t="s">
        <v>899</v>
      </c>
      <c r="B103" s="318" t="s">
        <v>105</v>
      </c>
      <c r="C103" s="626">
        <f>+C73+C88+C99+C102</f>
        <v>305849</v>
      </c>
      <c r="D103" s="626">
        <f>+D73+D88+D99+D102</f>
        <v>425604</v>
      </c>
    </row>
    <row r="104" spans="1:5" ht="12" customHeight="1" thickBot="1" x14ac:dyDescent="0.3">
      <c r="A104" s="751" t="s">
        <v>900</v>
      </c>
      <c r="B104" s="752" t="s">
        <v>383</v>
      </c>
      <c r="C104" s="627">
        <f>+C105+C113</f>
        <v>0</v>
      </c>
      <c r="D104" s="627">
        <f>D113+D105</f>
        <v>6185</v>
      </c>
    </row>
    <row r="105" spans="1:5" ht="12" customHeight="1" thickBot="1" x14ac:dyDescent="0.3">
      <c r="A105" s="753" t="s">
        <v>44</v>
      </c>
      <c r="B105" s="754" t="s">
        <v>388</v>
      </c>
      <c r="C105" s="802">
        <f>+C106+C107+C108+C109+C110+C111+C112</f>
        <v>0</v>
      </c>
      <c r="D105" s="802">
        <f>D112</f>
        <v>6185</v>
      </c>
    </row>
    <row r="106" spans="1:5" ht="12" customHeight="1" x14ac:dyDescent="0.25">
      <c r="A106" s="755" t="s">
        <v>47</v>
      </c>
      <c r="B106" s="756" t="s">
        <v>287</v>
      </c>
      <c r="C106" s="803"/>
      <c r="D106" s="803"/>
      <c r="E106" s="763"/>
    </row>
    <row r="107" spans="1:5" ht="12" customHeight="1" x14ac:dyDescent="0.25">
      <c r="A107" s="757" t="s">
        <v>48</v>
      </c>
      <c r="B107" s="748" t="s">
        <v>288</v>
      </c>
      <c r="C107" s="804"/>
      <c r="D107" s="804"/>
      <c r="E107" s="763"/>
    </row>
    <row r="108" spans="1:5" ht="12" customHeight="1" x14ac:dyDescent="0.25">
      <c r="A108" s="757" t="s">
        <v>49</v>
      </c>
      <c r="B108" s="748" t="s">
        <v>289</v>
      </c>
      <c r="C108" s="804"/>
      <c r="D108" s="804"/>
    </row>
    <row r="109" spans="1:5" ht="12" customHeight="1" x14ac:dyDescent="0.25">
      <c r="A109" s="757" t="s">
        <v>50</v>
      </c>
      <c r="B109" s="748" t="s">
        <v>290</v>
      </c>
      <c r="C109" s="804"/>
      <c r="D109" s="804"/>
    </row>
    <row r="110" spans="1:5" ht="12" customHeight="1" x14ac:dyDescent="0.25">
      <c r="A110" s="757" t="s">
        <v>154</v>
      </c>
      <c r="B110" s="748" t="s">
        <v>291</v>
      </c>
      <c r="C110" s="804"/>
      <c r="D110" s="804"/>
    </row>
    <row r="111" spans="1:5" ht="12" customHeight="1" x14ac:dyDescent="0.25">
      <c r="A111" s="757" t="s">
        <v>172</v>
      </c>
      <c r="B111" s="748" t="s">
        <v>292</v>
      </c>
      <c r="C111" s="804"/>
      <c r="D111" s="804"/>
    </row>
    <row r="112" spans="1:5" ht="12" customHeight="1" thickBot="1" x14ac:dyDescent="0.3">
      <c r="A112" s="758" t="s">
        <v>173</v>
      </c>
      <c r="B112" s="759" t="s">
        <v>1184</v>
      </c>
      <c r="C112" s="805"/>
      <c r="D112" s="805">
        <f>'8. sz. mell'!E97</f>
        <v>6185</v>
      </c>
    </row>
    <row r="113" spans="1:10" ht="12" customHeight="1" thickBot="1" x14ac:dyDescent="0.3">
      <c r="A113" s="753" t="s">
        <v>45</v>
      </c>
      <c r="B113" s="754" t="s">
        <v>389</v>
      </c>
      <c r="C113" s="802">
        <f>+C114+C115+C116+C117+C118+C119+C120+C121</f>
        <v>0</v>
      </c>
      <c r="D113" s="802"/>
    </row>
    <row r="114" spans="1:10" ht="12" customHeight="1" x14ac:dyDescent="0.25">
      <c r="A114" s="755" t="s">
        <v>53</v>
      </c>
      <c r="B114" s="756" t="s">
        <v>287</v>
      </c>
      <c r="C114" s="803"/>
      <c r="D114" s="803"/>
    </row>
    <row r="115" spans="1:10" ht="12" customHeight="1" x14ac:dyDescent="0.25">
      <c r="A115" s="757" t="s">
        <v>54</v>
      </c>
      <c r="B115" s="748" t="s">
        <v>294</v>
      </c>
      <c r="C115" s="804"/>
      <c r="D115" s="804"/>
    </row>
    <row r="116" spans="1:10" ht="12" customHeight="1" x14ac:dyDescent="0.25">
      <c r="A116" s="757" t="s">
        <v>55</v>
      </c>
      <c r="B116" s="748" t="s">
        <v>289</v>
      </c>
      <c r="C116" s="804"/>
      <c r="D116" s="804"/>
    </row>
    <row r="117" spans="1:10" ht="12" customHeight="1" x14ac:dyDescent="0.25">
      <c r="A117" s="757" t="s">
        <v>56</v>
      </c>
      <c r="B117" s="748" t="s">
        <v>290</v>
      </c>
      <c r="C117" s="804"/>
      <c r="D117" s="804"/>
    </row>
    <row r="118" spans="1:10" ht="12" customHeight="1" x14ac:dyDescent="0.25">
      <c r="A118" s="757" t="s">
        <v>155</v>
      </c>
      <c r="B118" s="748" t="s">
        <v>291</v>
      </c>
      <c r="C118" s="804"/>
      <c r="D118" s="804"/>
    </row>
    <row r="119" spans="1:10" ht="12" customHeight="1" x14ac:dyDescent="0.25">
      <c r="A119" s="757" t="s">
        <v>174</v>
      </c>
      <c r="B119" s="748" t="s">
        <v>295</v>
      </c>
      <c r="C119" s="804"/>
      <c r="D119" s="804"/>
    </row>
    <row r="120" spans="1:10" ht="12" customHeight="1" x14ac:dyDescent="0.25">
      <c r="A120" s="757" t="s">
        <v>175</v>
      </c>
      <c r="B120" s="748" t="s">
        <v>293</v>
      </c>
      <c r="C120" s="804"/>
      <c r="D120" s="804"/>
    </row>
    <row r="121" spans="1:10" ht="12" customHeight="1" thickBot="1" x14ac:dyDescent="0.3">
      <c r="A121" s="758" t="s">
        <v>176</v>
      </c>
      <c r="B121" s="759" t="s">
        <v>386</v>
      </c>
      <c r="C121" s="805"/>
      <c r="D121" s="805"/>
    </row>
    <row r="122" spans="1:10" ht="12" customHeight="1" thickBot="1" x14ac:dyDescent="0.3">
      <c r="A122" s="751" t="s">
        <v>901</v>
      </c>
      <c r="B122" s="760" t="s">
        <v>296</v>
      </c>
      <c r="C122" s="806">
        <f>+C103+C104</f>
        <v>305849</v>
      </c>
      <c r="D122" s="806">
        <f>+D103+D104</f>
        <v>431789</v>
      </c>
    </row>
    <row r="123" spans="1:10" ht="15" customHeight="1" thickBot="1" x14ac:dyDescent="0.3">
      <c r="A123" s="751" t="s">
        <v>902</v>
      </c>
      <c r="B123" s="760" t="s">
        <v>297</v>
      </c>
      <c r="C123" s="807"/>
      <c r="D123" s="807"/>
      <c r="E123" s="134"/>
      <c r="F123" s="134"/>
    </row>
    <row r="124" spans="1:10" s="1" customFormat="1" ht="12.95" customHeight="1" thickBot="1" x14ac:dyDescent="0.25">
      <c r="A124" s="761" t="s">
        <v>903</v>
      </c>
      <c r="B124" s="762" t="s">
        <v>298</v>
      </c>
      <c r="C124" s="634">
        <f>+C122+C123</f>
        <v>305849</v>
      </c>
      <c r="D124" s="634">
        <f>+D122+D123</f>
        <v>431789</v>
      </c>
      <c r="E124" s="765"/>
      <c r="J124" s="718"/>
    </row>
    <row r="125" spans="1:10" ht="15.75" customHeight="1" x14ac:dyDescent="0.25">
      <c r="A125" s="427"/>
      <c r="B125" s="427"/>
      <c r="C125" s="648"/>
      <c r="D125" s="648"/>
      <c r="E125" s="44"/>
    </row>
    <row r="126" spans="1:10" x14ac:dyDescent="0.25">
      <c r="A126" s="1186" t="s">
        <v>108</v>
      </c>
      <c r="B126" s="1186"/>
      <c r="C126" s="624"/>
      <c r="D126" s="624"/>
    </row>
    <row r="127" spans="1:10" ht="15" customHeight="1" thickBot="1" x14ac:dyDescent="0.3">
      <c r="A127" s="1184" t="s">
        <v>101</v>
      </c>
      <c r="B127" s="1184"/>
      <c r="C127" s="341"/>
      <c r="D127" s="341"/>
    </row>
    <row r="128" spans="1:10" ht="13.5" customHeight="1" thickBot="1" x14ac:dyDescent="0.3">
      <c r="A128" s="23">
        <v>1</v>
      </c>
      <c r="B128" s="35" t="s">
        <v>183</v>
      </c>
      <c r="C128" s="629">
        <f>+C51-C103</f>
        <v>1500.4000000000233</v>
      </c>
      <c r="D128" s="629"/>
    </row>
    <row r="129" spans="1:3" ht="7.5" customHeight="1" x14ac:dyDescent="0.25">
      <c r="A129" s="427"/>
      <c r="B129" s="427"/>
      <c r="C129" s="648"/>
    </row>
  </sheetData>
  <mergeCells count="6">
    <mergeCell ref="A127:B127"/>
    <mergeCell ref="A69:B69"/>
    <mergeCell ref="A1:B1"/>
    <mergeCell ref="A2:B2"/>
    <mergeCell ref="A70:B70"/>
    <mergeCell ref="A126:B126"/>
  </mergeCells>
  <phoneticPr fontId="0" type="noConversion"/>
  <printOptions horizontalCentered="1"/>
  <pageMargins left="0.39370078740157483" right="0.39370078740157483" top="1.299212598425197" bottom="0.39370078740157483" header="0.39370078740157483" footer="0.19685039370078741"/>
  <pageSetup paperSize="9" scale="75" fitToWidth="3" fitToHeight="2" orientation="portrait" r:id="rId1"/>
  <headerFooter alignWithMargins="0">
    <oddHeader>&amp;C&amp;"Times New Roman CE,Félkövér"&amp;12
Csobánka Község Önkormányzat
2016. ÉVI KÖLTSÉGVETÉS KÖTELEZŐ FELADATAINAK MÉRLEGE &amp;R&amp;"Times New Roman CE,Félkövér dőlt"&amp;11 &amp;"Times New Roman CE,Félkövér"1.2. melléklet a 8/2016. (IX.30.) önkormányzati rendelethez</oddHeader>
  </headerFooter>
  <rowBreaks count="1" manualBreakCount="1">
    <brk id="6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topLeftCell="A57" zoomScaleNormal="120" zoomScaleSheetLayoutView="100" workbookViewId="0">
      <selection activeCell="C71" sqref="C71:D71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6640625" style="43" customWidth="1"/>
    <col min="5" max="16384" width="9.33203125" style="43"/>
  </cols>
  <sheetData>
    <row r="1" spans="1:4" ht="15.95" customHeight="1" x14ac:dyDescent="0.25">
      <c r="A1" s="1182" t="s">
        <v>892</v>
      </c>
      <c r="B1" s="1182"/>
      <c r="C1" s="624"/>
    </row>
    <row r="2" spans="1:4" ht="15.95" customHeight="1" thickBot="1" x14ac:dyDescent="0.3">
      <c r="A2" s="1184" t="s">
        <v>99</v>
      </c>
      <c r="B2" s="1184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1180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2460</v>
      </c>
      <c r="D5" s="626">
        <v>2460</v>
      </c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2460</v>
      </c>
      <c r="D6" s="627">
        <v>2460</v>
      </c>
    </row>
    <row r="7" spans="1:4" s="1" customFormat="1" ht="12" customHeight="1" x14ac:dyDescent="0.2">
      <c r="A7" s="16" t="s">
        <v>63</v>
      </c>
      <c r="B7" s="416" t="s">
        <v>939</v>
      </c>
      <c r="C7" s="628">
        <v>2460</v>
      </c>
      <c r="D7" s="628">
        <v>2460</v>
      </c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2460</v>
      </c>
      <c r="D51" s="633">
        <v>2460</v>
      </c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2460</v>
      </c>
      <c r="D65" s="634">
        <v>2460</v>
      </c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2460</v>
      </c>
      <c r="D67" s="634">
        <v>2460</v>
      </c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82" t="s">
        <v>924</v>
      </c>
      <c r="B69" s="1182"/>
      <c r="C69" s="624"/>
      <c r="D69" s="624"/>
    </row>
    <row r="70" spans="1:4" s="343" customFormat="1" ht="16.5" customHeight="1" thickBot="1" x14ac:dyDescent="0.3">
      <c r="A70" s="1185" t="s">
        <v>100</v>
      </c>
      <c r="B70" s="1185"/>
      <c r="C70" s="341"/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1180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2460</v>
      </c>
      <c r="D73" s="626">
        <v>2460</v>
      </c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>
        <v>960</v>
      </c>
      <c r="D76" s="638">
        <v>960</v>
      </c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>
        <f>SUM(C79:C85)</f>
        <v>1500</v>
      </c>
      <c r="D78" s="638">
        <v>1500</v>
      </c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>
        <v>1500</v>
      </c>
      <c r="D82" s="638">
        <v>1500</v>
      </c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2460</v>
      </c>
      <c r="D101" s="626">
        <v>2460</v>
      </c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2460</v>
      </c>
      <c r="D120" s="646">
        <v>2460</v>
      </c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2460</v>
      </c>
      <c r="D122" s="634">
        <v>2460</v>
      </c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86" t="s">
        <v>108</v>
      </c>
      <c r="B124" s="1186"/>
      <c r="C124" s="624"/>
      <c r="D124" s="624"/>
    </row>
    <row r="125" spans="1:6" ht="15" customHeight="1" thickBot="1" x14ac:dyDescent="0.3">
      <c r="A125" s="1184" t="s">
        <v>101</v>
      </c>
      <c r="B125" s="1184"/>
      <c r="C125" s="341"/>
      <c r="D125" s="341"/>
    </row>
    <row r="126" spans="1:6" ht="13.5" customHeight="1" thickBot="1" x14ac:dyDescent="0.3">
      <c r="A126" s="23">
        <v>1</v>
      </c>
      <c r="B126" s="35" t="s">
        <v>183</v>
      </c>
      <c r="C126" s="627">
        <f>+C51-C101</f>
        <v>0</v>
      </c>
      <c r="D126" s="627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0629921259842521" bottom="0.86614173228346458" header="0.39370078740157483" footer="0.59055118110236227"/>
  <pageSetup paperSize="9" scale="77" fitToWidth="3" fitToHeight="2" orientation="portrait" r:id="rId1"/>
  <headerFooter alignWithMargins="0">
    <oddHeader>&amp;C&amp;"Times New Roman CE,Félkövér"&amp;12
Csobánka Község Önkormányzat
2016. ÉVI KÖLTSÉGVETÉS ÖNKÉNT VÁLLALT FELADATAINAK MÉRLEGE&amp;R&amp;"Times New Roman CE,Félkövér"&amp;11 1.3. melléklet a 8/2016. (IX.30.) önkormányzati rendelethez</oddHeader>
  </headerFooter>
  <rowBreaks count="1" manualBreakCount="1">
    <brk id="6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view="pageLayout" topLeftCell="B1" zoomScaleNormal="120" zoomScaleSheetLayoutView="100" workbookViewId="0">
      <selection activeCell="F7" sqref="F7"/>
    </sheetView>
  </sheetViews>
  <sheetFormatPr defaultColWidth="9.33203125" defaultRowHeight="15.75" x14ac:dyDescent="0.25"/>
  <cols>
    <col min="1" max="1" width="9" style="432" customWidth="1"/>
    <col min="2" max="2" width="84.83203125" style="432" customWidth="1"/>
    <col min="3" max="3" width="14.83203125" style="655" customWidth="1"/>
    <col min="4" max="4" width="14.83203125" style="43" customWidth="1"/>
    <col min="5" max="16384" width="9.33203125" style="43"/>
  </cols>
  <sheetData>
    <row r="1" spans="1:4" ht="15.95" customHeight="1" x14ac:dyDescent="0.25">
      <c r="A1" s="1182" t="s">
        <v>892</v>
      </c>
      <c r="B1" s="1182"/>
      <c r="C1" s="624"/>
    </row>
    <row r="2" spans="1:4" ht="15.95" customHeight="1" thickBot="1" x14ac:dyDescent="0.3">
      <c r="A2" s="1184" t="s">
        <v>99</v>
      </c>
      <c r="B2" s="1184"/>
      <c r="C2" s="341" t="s">
        <v>300</v>
      </c>
    </row>
    <row r="3" spans="1:4" ht="38.1" customHeight="1" thickBot="1" x14ac:dyDescent="0.3">
      <c r="A3" s="28" t="s">
        <v>17</v>
      </c>
      <c r="B3" s="29" t="s">
        <v>894</v>
      </c>
      <c r="C3" s="625" t="s">
        <v>1152</v>
      </c>
      <c r="D3" s="625" t="s">
        <v>1180</v>
      </c>
    </row>
    <row r="4" spans="1:4" s="44" customFormat="1" ht="12" customHeight="1" thickBot="1" x14ac:dyDescent="0.25">
      <c r="A4" s="38">
        <v>1</v>
      </c>
      <c r="B4" s="39">
        <v>2</v>
      </c>
      <c r="C4" s="625">
        <v>3</v>
      </c>
      <c r="D4" s="625">
        <v>4</v>
      </c>
    </row>
    <row r="5" spans="1:4" s="1" customFormat="1" ht="12" customHeight="1" thickBot="1" x14ac:dyDescent="0.25">
      <c r="A5" s="25" t="s">
        <v>895</v>
      </c>
      <c r="B5" s="24" t="s">
        <v>125</v>
      </c>
      <c r="C5" s="626">
        <f>+C6+C11+C20</f>
        <v>0</v>
      </c>
      <c r="D5" s="626"/>
    </row>
    <row r="6" spans="1:4" s="1" customFormat="1" ht="12" customHeight="1" thickBot="1" x14ac:dyDescent="0.25">
      <c r="A6" s="23" t="s">
        <v>896</v>
      </c>
      <c r="B6" s="320" t="s">
        <v>376</v>
      </c>
      <c r="C6" s="627">
        <f>+C7+C8+C9+C10</f>
        <v>0</v>
      </c>
      <c r="D6" s="627"/>
    </row>
    <row r="7" spans="1:4" s="1" customFormat="1" ht="12" customHeight="1" x14ac:dyDescent="0.2">
      <c r="A7" s="16" t="s">
        <v>63</v>
      </c>
      <c r="B7" s="416" t="s">
        <v>939</v>
      </c>
      <c r="C7" s="628"/>
      <c r="D7" s="628"/>
    </row>
    <row r="8" spans="1:4" s="1" customFormat="1" ht="12" customHeight="1" x14ac:dyDescent="0.2">
      <c r="A8" s="16" t="s">
        <v>64</v>
      </c>
      <c r="B8" s="334" t="s">
        <v>33</v>
      </c>
      <c r="C8" s="628"/>
      <c r="D8" s="628"/>
    </row>
    <row r="9" spans="1:4" s="1" customFormat="1" ht="12" customHeight="1" x14ac:dyDescent="0.2">
      <c r="A9" s="16" t="s">
        <v>65</v>
      </c>
      <c r="B9" s="334" t="s">
        <v>126</v>
      </c>
      <c r="C9" s="628"/>
      <c r="D9" s="628"/>
    </row>
    <row r="10" spans="1:4" s="1" customFormat="1" ht="12" customHeight="1" thickBot="1" x14ac:dyDescent="0.25">
      <c r="A10" s="16" t="s">
        <v>66</v>
      </c>
      <c r="B10" s="417" t="s">
        <v>127</v>
      </c>
      <c r="C10" s="628"/>
      <c r="D10" s="628"/>
    </row>
    <row r="11" spans="1:4" s="1" customFormat="1" ht="12" customHeight="1" thickBot="1" x14ac:dyDescent="0.25">
      <c r="A11" s="23" t="s">
        <v>897</v>
      </c>
      <c r="B11" s="24" t="s">
        <v>128</v>
      </c>
      <c r="C11" s="627">
        <f>+C12+C13+C14+C15+C16+C17+C18+C19</f>
        <v>0</v>
      </c>
      <c r="D11" s="627"/>
    </row>
    <row r="12" spans="1:4" s="1" customFormat="1" ht="12" customHeight="1" x14ac:dyDescent="0.2">
      <c r="A12" s="20" t="s">
        <v>37</v>
      </c>
      <c r="B12" s="12" t="s">
        <v>133</v>
      </c>
      <c r="C12" s="636"/>
      <c r="D12" s="636"/>
    </row>
    <row r="13" spans="1:4" s="1" customFormat="1" ht="12" customHeight="1" x14ac:dyDescent="0.2">
      <c r="A13" s="16" t="s">
        <v>38</v>
      </c>
      <c r="B13" s="9" t="s">
        <v>134</v>
      </c>
      <c r="C13" s="628"/>
      <c r="D13" s="628"/>
    </row>
    <row r="14" spans="1:4" s="1" customFormat="1" ht="12" customHeight="1" x14ac:dyDescent="0.2">
      <c r="A14" s="16" t="s">
        <v>39</v>
      </c>
      <c r="B14" s="9" t="s">
        <v>135</v>
      </c>
      <c r="C14" s="628"/>
      <c r="D14" s="628"/>
    </row>
    <row r="15" spans="1:4" s="1" customFormat="1" ht="12" customHeight="1" x14ac:dyDescent="0.2">
      <c r="A15" s="16" t="s">
        <v>40</v>
      </c>
      <c r="B15" s="9" t="s">
        <v>136</v>
      </c>
      <c r="C15" s="628"/>
      <c r="D15" s="628"/>
    </row>
    <row r="16" spans="1:4" s="1" customFormat="1" ht="12" customHeight="1" x14ac:dyDescent="0.2">
      <c r="A16" s="15" t="s">
        <v>129</v>
      </c>
      <c r="B16" s="8" t="s">
        <v>137</v>
      </c>
      <c r="C16" s="656"/>
      <c r="D16" s="656"/>
    </row>
    <row r="17" spans="1:4" s="1" customFormat="1" ht="12" customHeight="1" x14ac:dyDescent="0.2">
      <c r="A17" s="16" t="s">
        <v>130</v>
      </c>
      <c r="B17" s="9" t="s">
        <v>240</v>
      </c>
      <c r="C17" s="628"/>
      <c r="D17" s="628"/>
    </row>
    <row r="18" spans="1:4" s="1" customFormat="1" ht="12" customHeight="1" x14ac:dyDescent="0.2">
      <c r="A18" s="16" t="s">
        <v>131</v>
      </c>
      <c r="B18" s="9" t="s">
        <v>139</v>
      </c>
      <c r="C18" s="628"/>
      <c r="D18" s="628"/>
    </row>
    <row r="19" spans="1:4" s="1" customFormat="1" ht="12" customHeight="1" thickBot="1" x14ac:dyDescent="0.25">
      <c r="A19" s="17" t="s">
        <v>132</v>
      </c>
      <c r="B19" s="10" t="s">
        <v>140</v>
      </c>
      <c r="C19" s="657"/>
      <c r="D19" s="657"/>
    </row>
    <row r="20" spans="1:4" s="1" customFormat="1" ht="12" customHeight="1" thickBot="1" x14ac:dyDescent="0.25">
      <c r="A20" s="23" t="s">
        <v>141</v>
      </c>
      <c r="B20" s="24" t="s">
        <v>241</v>
      </c>
      <c r="C20" s="658"/>
      <c r="D20" s="658"/>
    </row>
    <row r="21" spans="1:4" s="1" customFormat="1" ht="12" customHeight="1" thickBot="1" x14ac:dyDescent="0.25">
      <c r="A21" s="23" t="s">
        <v>899</v>
      </c>
      <c r="B21" s="24" t="s">
        <v>143</v>
      </c>
      <c r="C21" s="627">
        <f>+C22+C23+C24+C25+C26+C27+C28+C29</f>
        <v>0</v>
      </c>
      <c r="D21" s="627"/>
    </row>
    <row r="22" spans="1:4" s="1" customFormat="1" ht="12" customHeight="1" x14ac:dyDescent="0.2">
      <c r="A22" s="18" t="s">
        <v>41</v>
      </c>
      <c r="B22" s="11" t="s">
        <v>828</v>
      </c>
      <c r="C22" s="640"/>
      <c r="D22" s="640"/>
    </row>
    <row r="23" spans="1:4" s="1" customFormat="1" ht="12" customHeight="1" x14ac:dyDescent="0.2">
      <c r="A23" s="16" t="s">
        <v>42</v>
      </c>
      <c r="B23" s="9" t="s">
        <v>149</v>
      </c>
      <c r="C23" s="628"/>
      <c r="D23" s="628"/>
    </row>
    <row r="24" spans="1:4" s="1" customFormat="1" ht="12" customHeight="1" x14ac:dyDescent="0.2">
      <c r="A24" s="16" t="s">
        <v>43</v>
      </c>
      <c r="B24" s="9" t="s">
        <v>46</v>
      </c>
      <c r="C24" s="628"/>
      <c r="D24" s="628"/>
    </row>
    <row r="25" spans="1:4" s="1" customFormat="1" ht="12" customHeight="1" x14ac:dyDescent="0.2">
      <c r="A25" s="19" t="s">
        <v>144</v>
      </c>
      <c r="B25" s="9" t="s">
        <v>150</v>
      </c>
      <c r="C25" s="638"/>
      <c r="D25" s="638"/>
    </row>
    <row r="26" spans="1:4" s="1" customFormat="1" ht="12" customHeight="1" x14ac:dyDescent="0.2">
      <c r="A26" s="19" t="s">
        <v>145</v>
      </c>
      <c r="B26" s="9" t="s">
        <v>151</v>
      </c>
      <c r="C26" s="638"/>
      <c r="D26" s="638"/>
    </row>
    <row r="27" spans="1:4" s="1" customFormat="1" ht="12" customHeight="1" x14ac:dyDescent="0.2">
      <c r="A27" s="16" t="s">
        <v>146</v>
      </c>
      <c r="B27" s="9" t="s">
        <v>152</v>
      </c>
      <c r="C27" s="628"/>
      <c r="D27" s="628"/>
    </row>
    <row r="28" spans="1:4" s="1" customFormat="1" ht="12" customHeight="1" x14ac:dyDescent="0.2">
      <c r="A28" s="16" t="s">
        <v>147</v>
      </c>
      <c r="B28" s="9" t="s">
        <v>242</v>
      </c>
      <c r="C28" s="659"/>
      <c r="D28" s="659"/>
    </row>
    <row r="29" spans="1:4" s="1" customFormat="1" ht="12" customHeight="1" thickBot="1" x14ac:dyDescent="0.25">
      <c r="A29" s="16" t="s">
        <v>148</v>
      </c>
      <c r="B29" s="14" t="s">
        <v>153</v>
      </c>
      <c r="C29" s="659"/>
      <c r="D29" s="659"/>
    </row>
    <row r="30" spans="1:4" s="1" customFormat="1" ht="12" customHeight="1" thickBot="1" x14ac:dyDescent="0.25">
      <c r="A30" s="313" t="s">
        <v>900</v>
      </c>
      <c r="B30" s="24" t="s">
        <v>377</v>
      </c>
      <c r="C30" s="627">
        <f>+C31+C37</f>
        <v>0</v>
      </c>
      <c r="D30" s="627"/>
    </row>
    <row r="31" spans="1:4" s="1" customFormat="1" ht="12" customHeight="1" x14ac:dyDescent="0.2">
      <c r="A31" s="314" t="s">
        <v>44</v>
      </c>
      <c r="B31" s="418" t="s">
        <v>378</v>
      </c>
      <c r="C31" s="631">
        <f>+C32+C33+C34+C35+C36</f>
        <v>0</v>
      </c>
      <c r="D31" s="631"/>
    </row>
    <row r="32" spans="1:4" s="1" customFormat="1" ht="12" customHeight="1" x14ac:dyDescent="0.2">
      <c r="A32" s="315" t="s">
        <v>47</v>
      </c>
      <c r="B32" s="321" t="s">
        <v>243</v>
      </c>
      <c r="C32" s="659"/>
      <c r="D32" s="659"/>
    </row>
    <row r="33" spans="1:4" s="1" customFormat="1" ht="12" customHeight="1" x14ac:dyDescent="0.2">
      <c r="A33" s="315" t="s">
        <v>48</v>
      </c>
      <c r="B33" s="321" t="s">
        <v>244</v>
      </c>
      <c r="C33" s="659"/>
      <c r="D33" s="659"/>
    </row>
    <row r="34" spans="1:4" s="1" customFormat="1" ht="12" customHeight="1" x14ac:dyDescent="0.2">
      <c r="A34" s="315" t="s">
        <v>49</v>
      </c>
      <c r="B34" s="321" t="s">
        <v>245</v>
      </c>
      <c r="C34" s="659"/>
      <c r="D34" s="659"/>
    </row>
    <row r="35" spans="1:4" s="1" customFormat="1" ht="12" customHeight="1" x14ac:dyDescent="0.2">
      <c r="A35" s="315" t="s">
        <v>50</v>
      </c>
      <c r="B35" s="321" t="s">
        <v>246</v>
      </c>
      <c r="C35" s="659"/>
      <c r="D35" s="659"/>
    </row>
    <row r="36" spans="1:4" s="1" customFormat="1" ht="12" customHeight="1" x14ac:dyDescent="0.2">
      <c r="A36" s="315" t="s">
        <v>154</v>
      </c>
      <c r="B36" s="321" t="s">
        <v>379</v>
      </c>
      <c r="C36" s="659"/>
      <c r="D36" s="659"/>
    </row>
    <row r="37" spans="1:4" s="1" customFormat="1" ht="12" customHeight="1" x14ac:dyDescent="0.2">
      <c r="A37" s="315" t="s">
        <v>45</v>
      </c>
      <c r="B37" s="322" t="s">
        <v>380</v>
      </c>
      <c r="C37" s="632">
        <f>+C38+C39+C40+C41+C42</f>
        <v>0</v>
      </c>
      <c r="D37" s="632"/>
    </row>
    <row r="38" spans="1:4" s="1" customFormat="1" ht="12" customHeight="1" x14ac:dyDescent="0.2">
      <c r="A38" s="315" t="s">
        <v>53</v>
      </c>
      <c r="B38" s="321" t="s">
        <v>243</v>
      </c>
      <c r="C38" s="659"/>
      <c r="D38" s="659"/>
    </row>
    <row r="39" spans="1:4" s="1" customFormat="1" ht="12" customHeight="1" x14ac:dyDescent="0.2">
      <c r="A39" s="315" t="s">
        <v>54</v>
      </c>
      <c r="B39" s="321" t="s">
        <v>244</v>
      </c>
      <c r="C39" s="659"/>
      <c r="D39" s="659"/>
    </row>
    <row r="40" spans="1:4" s="1" customFormat="1" ht="12" customHeight="1" x14ac:dyDescent="0.2">
      <c r="A40" s="315" t="s">
        <v>55</v>
      </c>
      <c r="B40" s="321" t="s">
        <v>245</v>
      </c>
      <c r="C40" s="659"/>
      <c r="D40" s="659"/>
    </row>
    <row r="41" spans="1:4" s="1" customFormat="1" ht="12" customHeight="1" x14ac:dyDescent="0.2">
      <c r="A41" s="315" t="s">
        <v>56</v>
      </c>
      <c r="B41" s="323" t="s">
        <v>246</v>
      </c>
      <c r="C41" s="659"/>
      <c r="D41" s="659"/>
    </row>
    <row r="42" spans="1:4" s="1" customFormat="1" ht="12" customHeight="1" thickBot="1" x14ac:dyDescent="0.25">
      <c r="A42" s="316" t="s">
        <v>155</v>
      </c>
      <c r="B42" s="324" t="s">
        <v>381</v>
      </c>
      <c r="C42" s="660"/>
      <c r="D42" s="660"/>
    </row>
    <row r="43" spans="1:4" s="1" customFormat="1" ht="12" customHeight="1" thickBot="1" x14ac:dyDescent="0.25">
      <c r="A43" s="23" t="s">
        <v>156</v>
      </c>
      <c r="B43" s="419" t="s">
        <v>247</v>
      </c>
      <c r="C43" s="627">
        <f>+C44+C45</f>
        <v>0</v>
      </c>
      <c r="D43" s="627"/>
    </row>
    <row r="44" spans="1:4" s="1" customFormat="1" ht="12" customHeight="1" x14ac:dyDescent="0.2">
      <c r="A44" s="18" t="s">
        <v>51</v>
      </c>
      <c r="B44" s="334" t="s">
        <v>248</v>
      </c>
      <c r="C44" s="640"/>
      <c r="D44" s="640"/>
    </row>
    <row r="45" spans="1:4" s="1" customFormat="1" ht="12" customHeight="1" thickBot="1" x14ac:dyDescent="0.25">
      <c r="A45" s="15" t="s">
        <v>52</v>
      </c>
      <c r="B45" s="329" t="s">
        <v>252</v>
      </c>
      <c r="C45" s="656"/>
      <c r="D45" s="656"/>
    </row>
    <row r="46" spans="1:4" s="1" customFormat="1" ht="12" customHeight="1" thickBot="1" x14ac:dyDescent="0.25">
      <c r="A46" s="23" t="s">
        <v>902</v>
      </c>
      <c r="B46" s="419" t="s">
        <v>251</v>
      </c>
      <c r="C46" s="627">
        <f>+C47+C48+C49</f>
        <v>0</v>
      </c>
      <c r="D46" s="627"/>
    </row>
    <row r="47" spans="1:4" s="1" customFormat="1" ht="12" customHeight="1" x14ac:dyDescent="0.2">
      <c r="A47" s="18" t="s">
        <v>159</v>
      </c>
      <c r="B47" s="334" t="s">
        <v>157</v>
      </c>
      <c r="C47" s="661"/>
      <c r="D47" s="661"/>
    </row>
    <row r="48" spans="1:4" s="1" customFormat="1" ht="12" customHeight="1" x14ac:dyDescent="0.2">
      <c r="A48" s="16" t="s">
        <v>160</v>
      </c>
      <c r="B48" s="321" t="s">
        <v>957</v>
      </c>
      <c r="C48" s="659"/>
      <c r="D48" s="659"/>
    </row>
    <row r="49" spans="1:4" s="1" customFormat="1" ht="12" customHeight="1" thickBot="1" x14ac:dyDescent="0.25">
      <c r="A49" s="15" t="s">
        <v>309</v>
      </c>
      <c r="B49" s="329" t="s">
        <v>249</v>
      </c>
      <c r="C49" s="662"/>
      <c r="D49" s="662"/>
    </row>
    <row r="50" spans="1:4" s="1" customFormat="1" ht="17.25" customHeight="1" thickBot="1" x14ac:dyDescent="0.25">
      <c r="A50" s="23" t="s">
        <v>161</v>
      </c>
      <c r="B50" s="420" t="s">
        <v>250</v>
      </c>
      <c r="C50" s="641"/>
      <c r="D50" s="641"/>
    </row>
    <row r="51" spans="1:4" s="1" customFormat="1" ht="12" customHeight="1" thickBot="1" x14ac:dyDescent="0.25">
      <c r="A51" s="23" t="s">
        <v>904</v>
      </c>
      <c r="B51" s="27" t="s">
        <v>162</v>
      </c>
      <c r="C51" s="633">
        <f>+C6+C11+C20+C21+C30+C43+C46+C50</f>
        <v>0</v>
      </c>
      <c r="D51" s="633"/>
    </row>
    <row r="52" spans="1:4" s="1" customFormat="1" ht="12" customHeight="1" thickBot="1" x14ac:dyDescent="0.25">
      <c r="A52" s="325" t="s">
        <v>905</v>
      </c>
      <c r="B52" s="320" t="s">
        <v>253</v>
      </c>
      <c r="C52" s="634">
        <f>+C53+C59</f>
        <v>0</v>
      </c>
      <c r="D52" s="634"/>
    </row>
    <row r="53" spans="1:4" s="1" customFormat="1" ht="12" customHeight="1" x14ac:dyDescent="0.2">
      <c r="A53" s="421" t="s">
        <v>92</v>
      </c>
      <c r="B53" s="418" t="s">
        <v>254</v>
      </c>
      <c r="C53" s="631">
        <f>+C54+C55+C56+C57+C58</f>
        <v>0</v>
      </c>
      <c r="D53" s="631"/>
    </row>
    <row r="54" spans="1:4" s="1" customFormat="1" ht="12" customHeight="1" x14ac:dyDescent="0.2">
      <c r="A54" s="326" t="s">
        <v>269</v>
      </c>
      <c r="B54" s="321" t="s">
        <v>255</v>
      </c>
      <c r="C54" s="659"/>
      <c r="D54" s="659"/>
    </row>
    <row r="55" spans="1:4" s="1" customFormat="1" ht="12" customHeight="1" x14ac:dyDescent="0.2">
      <c r="A55" s="326" t="s">
        <v>270</v>
      </c>
      <c r="B55" s="321" t="s">
        <v>256</v>
      </c>
      <c r="C55" s="659"/>
      <c r="D55" s="659"/>
    </row>
    <row r="56" spans="1:4" s="1" customFormat="1" ht="12" customHeight="1" x14ac:dyDescent="0.2">
      <c r="A56" s="326" t="s">
        <v>271</v>
      </c>
      <c r="B56" s="321" t="s">
        <v>257</v>
      </c>
      <c r="C56" s="659"/>
      <c r="D56" s="659"/>
    </row>
    <row r="57" spans="1:4" s="1" customFormat="1" ht="12" customHeight="1" x14ac:dyDescent="0.2">
      <c r="A57" s="326" t="s">
        <v>272</v>
      </c>
      <c r="B57" s="321" t="s">
        <v>258</v>
      </c>
      <c r="C57" s="659"/>
      <c r="D57" s="659"/>
    </row>
    <row r="58" spans="1:4" s="1" customFormat="1" ht="12" customHeight="1" x14ac:dyDescent="0.2">
      <c r="A58" s="326" t="s">
        <v>273</v>
      </c>
      <c r="B58" s="321" t="s">
        <v>259</v>
      </c>
      <c r="C58" s="659"/>
      <c r="D58" s="659"/>
    </row>
    <row r="59" spans="1:4" s="1" customFormat="1" ht="12" customHeight="1" x14ac:dyDescent="0.2">
      <c r="A59" s="327" t="s">
        <v>93</v>
      </c>
      <c r="B59" s="322" t="s">
        <v>260</v>
      </c>
      <c r="C59" s="632">
        <f>+C60+C61+C62+C63+C64</f>
        <v>0</v>
      </c>
      <c r="D59" s="632"/>
    </row>
    <row r="60" spans="1:4" s="1" customFormat="1" ht="12" customHeight="1" x14ac:dyDescent="0.2">
      <c r="A60" s="326" t="s">
        <v>274</v>
      </c>
      <c r="B60" s="321" t="s">
        <v>261</v>
      </c>
      <c r="C60" s="659"/>
      <c r="D60" s="659"/>
    </row>
    <row r="61" spans="1:4" s="1" customFormat="1" ht="12" customHeight="1" x14ac:dyDescent="0.2">
      <c r="A61" s="326" t="s">
        <v>275</v>
      </c>
      <c r="B61" s="321" t="s">
        <v>262</v>
      </c>
      <c r="C61" s="659"/>
      <c r="D61" s="659"/>
    </row>
    <row r="62" spans="1:4" s="1" customFormat="1" ht="12" customHeight="1" x14ac:dyDescent="0.2">
      <c r="A62" s="326" t="s">
        <v>276</v>
      </c>
      <c r="B62" s="321" t="s">
        <v>263</v>
      </c>
      <c r="C62" s="659"/>
      <c r="D62" s="659"/>
    </row>
    <row r="63" spans="1:4" s="1" customFormat="1" ht="12" customHeight="1" x14ac:dyDescent="0.2">
      <c r="A63" s="326" t="s">
        <v>277</v>
      </c>
      <c r="B63" s="321" t="s">
        <v>264</v>
      </c>
      <c r="C63" s="659"/>
      <c r="D63" s="659"/>
    </row>
    <row r="64" spans="1:4" s="1" customFormat="1" ht="12" customHeight="1" thickBot="1" x14ac:dyDescent="0.25">
      <c r="A64" s="328" t="s">
        <v>278</v>
      </c>
      <c r="B64" s="329" t="s">
        <v>265</v>
      </c>
      <c r="C64" s="663"/>
      <c r="D64" s="663"/>
    </row>
    <row r="65" spans="1:4" s="1" customFormat="1" ht="12" customHeight="1" thickBot="1" x14ac:dyDescent="0.25">
      <c r="A65" s="330" t="s">
        <v>906</v>
      </c>
      <c r="B65" s="422" t="s">
        <v>266</v>
      </c>
      <c r="C65" s="634">
        <f>+C51+C52</f>
        <v>0</v>
      </c>
      <c r="D65" s="634"/>
    </row>
    <row r="66" spans="1:4" s="1" customFormat="1" ht="13.5" customHeight="1" thickBot="1" x14ac:dyDescent="0.25">
      <c r="A66" s="331" t="s">
        <v>907</v>
      </c>
      <c r="B66" s="423" t="s">
        <v>267</v>
      </c>
      <c r="C66" s="664"/>
      <c r="D66" s="664"/>
    </row>
    <row r="67" spans="1:4" s="1" customFormat="1" ht="12" customHeight="1" thickBot="1" x14ac:dyDescent="0.25">
      <c r="A67" s="330" t="s">
        <v>908</v>
      </c>
      <c r="B67" s="422" t="s">
        <v>268</v>
      </c>
      <c r="C67" s="634">
        <f>+C65+C66</f>
        <v>0</v>
      </c>
      <c r="D67" s="634"/>
    </row>
    <row r="68" spans="1:4" s="1" customFormat="1" ht="12.95" customHeight="1" x14ac:dyDescent="0.2">
      <c r="A68" s="6"/>
      <c r="B68" s="7"/>
      <c r="C68" s="635"/>
      <c r="D68" s="635"/>
    </row>
    <row r="69" spans="1:4" ht="16.5" customHeight="1" x14ac:dyDescent="0.25">
      <c r="A69" s="1182" t="s">
        <v>924</v>
      </c>
      <c r="B69" s="1182"/>
      <c r="C69" s="624"/>
      <c r="D69" s="624"/>
    </row>
    <row r="70" spans="1:4" s="343" customFormat="1" ht="16.5" customHeight="1" thickBot="1" x14ac:dyDescent="0.3">
      <c r="A70" s="1185" t="s">
        <v>100</v>
      </c>
      <c r="B70" s="1185"/>
      <c r="C70" s="341" t="s">
        <v>300</v>
      </c>
      <c r="D70" s="341"/>
    </row>
    <row r="71" spans="1:4" ht="38.1" customHeight="1" thickBot="1" x14ac:dyDescent="0.3">
      <c r="A71" s="28" t="s">
        <v>893</v>
      </c>
      <c r="B71" s="29" t="s">
        <v>925</v>
      </c>
      <c r="C71" s="625" t="s">
        <v>1152</v>
      </c>
      <c r="D71" s="625" t="s">
        <v>1180</v>
      </c>
    </row>
    <row r="72" spans="1:4" s="44" customFormat="1" ht="12" customHeight="1" thickBot="1" x14ac:dyDescent="0.25">
      <c r="A72" s="38">
        <v>1</v>
      </c>
      <c r="B72" s="39">
        <v>2</v>
      </c>
      <c r="C72" s="625">
        <v>3</v>
      </c>
      <c r="D72" s="625">
        <v>4</v>
      </c>
    </row>
    <row r="73" spans="1:4" ht="12" customHeight="1" thickBot="1" x14ac:dyDescent="0.3">
      <c r="A73" s="25" t="s">
        <v>895</v>
      </c>
      <c r="B73" s="36" t="s">
        <v>163</v>
      </c>
      <c r="C73" s="626">
        <f>+C74+C75+C76+C77+C78</f>
        <v>0</v>
      </c>
      <c r="D73" s="626"/>
    </row>
    <row r="74" spans="1:4" ht="12" customHeight="1" x14ac:dyDescent="0.25">
      <c r="A74" s="20" t="s">
        <v>57</v>
      </c>
      <c r="B74" s="12" t="s">
        <v>926</v>
      </c>
      <c r="C74" s="636"/>
      <c r="D74" s="636"/>
    </row>
    <row r="75" spans="1:4" ht="12" customHeight="1" x14ac:dyDescent="0.25">
      <c r="A75" s="16" t="s">
        <v>58</v>
      </c>
      <c r="B75" s="9" t="s">
        <v>164</v>
      </c>
      <c r="C75" s="628"/>
      <c r="D75" s="628"/>
    </row>
    <row r="76" spans="1:4" ht="12" customHeight="1" x14ac:dyDescent="0.25">
      <c r="A76" s="16" t="s">
        <v>59</v>
      </c>
      <c r="B76" s="9" t="s">
        <v>88</v>
      </c>
      <c r="C76" s="638"/>
      <c r="D76" s="638"/>
    </row>
    <row r="77" spans="1:4" ht="12" customHeight="1" x14ac:dyDescent="0.25">
      <c r="A77" s="16" t="s">
        <v>60</v>
      </c>
      <c r="B77" s="13" t="s">
        <v>165</v>
      </c>
      <c r="C77" s="638"/>
      <c r="D77" s="638"/>
    </row>
    <row r="78" spans="1:4" ht="12" customHeight="1" x14ac:dyDescent="0.25">
      <c r="A78" s="16" t="s">
        <v>71</v>
      </c>
      <c r="B78" s="22" t="s">
        <v>166</v>
      </c>
      <c r="C78" s="638"/>
      <c r="D78" s="638"/>
    </row>
    <row r="79" spans="1:4" ht="12" customHeight="1" x14ac:dyDescent="0.25">
      <c r="A79" s="16" t="s">
        <v>61</v>
      </c>
      <c r="B79" s="9" t="s">
        <v>188</v>
      </c>
      <c r="C79" s="638"/>
      <c r="D79" s="638"/>
    </row>
    <row r="80" spans="1:4" ht="12" customHeight="1" x14ac:dyDescent="0.25">
      <c r="A80" s="16" t="s">
        <v>62</v>
      </c>
      <c r="B80" s="151" t="s">
        <v>189</v>
      </c>
      <c r="C80" s="638"/>
      <c r="D80" s="638"/>
    </row>
    <row r="81" spans="1:4" ht="12" customHeight="1" x14ac:dyDescent="0.25">
      <c r="A81" s="16" t="s">
        <v>72</v>
      </c>
      <c r="B81" s="151" t="s">
        <v>279</v>
      </c>
      <c r="C81" s="638"/>
      <c r="D81" s="638"/>
    </row>
    <row r="82" spans="1:4" ht="12" customHeight="1" x14ac:dyDescent="0.25">
      <c r="A82" s="16" t="s">
        <v>73</v>
      </c>
      <c r="B82" s="152" t="s">
        <v>190</v>
      </c>
      <c r="C82" s="638"/>
      <c r="D82" s="638"/>
    </row>
    <row r="83" spans="1:4" ht="12" customHeight="1" x14ac:dyDescent="0.25">
      <c r="A83" s="15" t="s">
        <v>74</v>
      </c>
      <c r="B83" s="153" t="s">
        <v>191</v>
      </c>
      <c r="C83" s="638"/>
      <c r="D83" s="638"/>
    </row>
    <row r="84" spans="1:4" ht="12" customHeight="1" x14ac:dyDescent="0.25">
      <c r="A84" s="16" t="s">
        <v>75</v>
      </c>
      <c r="B84" s="153" t="s">
        <v>192</v>
      </c>
      <c r="C84" s="638"/>
      <c r="D84" s="638"/>
    </row>
    <row r="85" spans="1:4" ht="12" customHeight="1" thickBot="1" x14ac:dyDescent="0.3">
      <c r="A85" s="21" t="s">
        <v>77</v>
      </c>
      <c r="B85" s="154" t="s">
        <v>193</v>
      </c>
      <c r="C85" s="639"/>
      <c r="D85" s="639"/>
    </row>
    <row r="86" spans="1:4" ht="12" customHeight="1" thickBot="1" x14ac:dyDescent="0.3">
      <c r="A86" s="23" t="s">
        <v>896</v>
      </c>
      <c r="B86" s="35" t="s">
        <v>310</v>
      </c>
      <c r="C86" s="627">
        <f>+C87+C88+C89</f>
        <v>0</v>
      </c>
      <c r="D86" s="627"/>
    </row>
    <row r="87" spans="1:4" ht="12" customHeight="1" x14ac:dyDescent="0.25">
      <c r="A87" s="18" t="s">
        <v>63</v>
      </c>
      <c r="B87" s="9" t="s">
        <v>280</v>
      </c>
      <c r="C87" s="640"/>
      <c r="D87" s="640"/>
    </row>
    <row r="88" spans="1:4" ht="12" customHeight="1" x14ac:dyDescent="0.25">
      <c r="A88" s="18" t="s">
        <v>64</v>
      </c>
      <c r="B88" s="14" t="s">
        <v>168</v>
      </c>
      <c r="C88" s="628"/>
      <c r="D88" s="628"/>
    </row>
    <row r="89" spans="1:4" ht="12" customHeight="1" x14ac:dyDescent="0.25">
      <c r="A89" s="18" t="s">
        <v>65</v>
      </c>
      <c r="B89" s="321" t="s">
        <v>311</v>
      </c>
      <c r="C89" s="628"/>
      <c r="D89" s="628"/>
    </row>
    <row r="90" spans="1:4" ht="12" customHeight="1" x14ac:dyDescent="0.25">
      <c r="A90" s="18" t="s">
        <v>66</v>
      </c>
      <c r="B90" s="321" t="s">
        <v>382</v>
      </c>
      <c r="C90" s="628"/>
      <c r="D90" s="628"/>
    </row>
    <row r="91" spans="1:4" ht="12" customHeight="1" x14ac:dyDescent="0.25">
      <c r="A91" s="18" t="s">
        <v>67</v>
      </c>
      <c r="B91" s="321" t="s">
        <v>312</v>
      </c>
      <c r="C91" s="628"/>
      <c r="D91" s="628"/>
    </row>
    <row r="92" spans="1:4" x14ac:dyDescent="0.25">
      <c r="A92" s="18" t="s">
        <v>76</v>
      </c>
      <c r="B92" s="321" t="s">
        <v>313</v>
      </c>
      <c r="C92" s="628"/>
      <c r="D92" s="628"/>
    </row>
    <row r="93" spans="1:4" ht="12" customHeight="1" x14ac:dyDescent="0.25">
      <c r="A93" s="18" t="s">
        <v>78</v>
      </c>
      <c r="B93" s="424" t="s">
        <v>284</v>
      </c>
      <c r="C93" s="628"/>
      <c r="D93" s="628"/>
    </row>
    <row r="94" spans="1:4" ht="12" customHeight="1" x14ac:dyDescent="0.25">
      <c r="A94" s="18" t="s">
        <v>169</v>
      </c>
      <c r="B94" s="424" t="s">
        <v>285</v>
      </c>
      <c r="C94" s="628"/>
      <c r="D94" s="628"/>
    </row>
    <row r="95" spans="1:4" ht="12" customHeight="1" x14ac:dyDescent="0.25">
      <c r="A95" s="18" t="s">
        <v>170</v>
      </c>
      <c r="B95" s="424" t="s">
        <v>283</v>
      </c>
      <c r="C95" s="628"/>
      <c r="D95" s="628"/>
    </row>
    <row r="96" spans="1:4" ht="24" customHeight="1" thickBot="1" x14ac:dyDescent="0.3">
      <c r="A96" s="15" t="s">
        <v>171</v>
      </c>
      <c r="B96" s="425" t="s">
        <v>282</v>
      </c>
      <c r="C96" s="638"/>
      <c r="D96" s="638"/>
    </row>
    <row r="97" spans="1:4" ht="12" customHeight="1" thickBot="1" x14ac:dyDescent="0.3">
      <c r="A97" s="23" t="s">
        <v>897</v>
      </c>
      <c r="B97" s="133" t="s">
        <v>314</v>
      </c>
      <c r="C97" s="627">
        <f>+C98+C99</f>
        <v>0</v>
      </c>
      <c r="D97" s="627"/>
    </row>
    <row r="98" spans="1:4" ht="12" customHeight="1" x14ac:dyDescent="0.25">
      <c r="A98" s="18" t="s">
        <v>37</v>
      </c>
      <c r="B98" s="11" t="s">
        <v>3</v>
      </c>
      <c r="C98" s="640"/>
      <c r="D98" s="640"/>
    </row>
    <row r="99" spans="1:4" ht="12" customHeight="1" thickBot="1" x14ac:dyDescent="0.3">
      <c r="A99" s="19" t="s">
        <v>38</v>
      </c>
      <c r="B99" s="14" t="s">
        <v>4</v>
      </c>
      <c r="C99" s="638"/>
      <c r="D99" s="638"/>
    </row>
    <row r="100" spans="1:4" s="319" customFormat="1" ht="12" customHeight="1" thickBot="1" x14ac:dyDescent="0.25">
      <c r="A100" s="325" t="s">
        <v>898</v>
      </c>
      <c r="B100" s="320" t="s">
        <v>286</v>
      </c>
      <c r="C100" s="641"/>
      <c r="D100" s="641"/>
    </row>
    <row r="101" spans="1:4" ht="12" customHeight="1" thickBot="1" x14ac:dyDescent="0.3">
      <c r="A101" s="317" t="s">
        <v>899</v>
      </c>
      <c r="B101" s="318" t="s">
        <v>105</v>
      </c>
      <c r="C101" s="626">
        <f>+C73+C86+C97+C100</f>
        <v>0</v>
      </c>
      <c r="D101" s="626"/>
    </row>
    <row r="102" spans="1:4" ht="12" customHeight="1" thickBot="1" x14ac:dyDescent="0.3">
      <c r="A102" s="325" t="s">
        <v>900</v>
      </c>
      <c r="B102" s="320" t="s">
        <v>383</v>
      </c>
      <c r="C102" s="627">
        <f>+C103+C111</f>
        <v>0</v>
      </c>
      <c r="D102" s="627"/>
    </row>
    <row r="103" spans="1:4" ht="12" customHeight="1" thickBot="1" x14ac:dyDescent="0.3">
      <c r="A103" s="332" t="s">
        <v>44</v>
      </c>
      <c r="B103" s="426" t="s">
        <v>388</v>
      </c>
      <c r="C103" s="627">
        <f>+C104+C105+C106+C107+C108+C109+C110</f>
        <v>0</v>
      </c>
      <c r="D103" s="627"/>
    </row>
    <row r="104" spans="1:4" ht="12" customHeight="1" x14ac:dyDescent="0.25">
      <c r="A104" s="333" t="s">
        <v>47</v>
      </c>
      <c r="B104" s="334" t="s">
        <v>287</v>
      </c>
      <c r="C104" s="643"/>
      <c r="D104" s="643"/>
    </row>
    <row r="105" spans="1:4" ht="12" customHeight="1" x14ac:dyDescent="0.25">
      <c r="A105" s="326" t="s">
        <v>48</v>
      </c>
      <c r="B105" s="321" t="s">
        <v>288</v>
      </c>
      <c r="C105" s="644"/>
      <c r="D105" s="644"/>
    </row>
    <row r="106" spans="1:4" ht="12" customHeight="1" x14ac:dyDescent="0.25">
      <c r="A106" s="326" t="s">
        <v>49</v>
      </c>
      <c r="B106" s="321" t="s">
        <v>289</v>
      </c>
      <c r="C106" s="644"/>
      <c r="D106" s="644"/>
    </row>
    <row r="107" spans="1:4" ht="12" customHeight="1" x14ac:dyDescent="0.25">
      <c r="A107" s="326" t="s">
        <v>50</v>
      </c>
      <c r="B107" s="321" t="s">
        <v>290</v>
      </c>
      <c r="C107" s="644"/>
      <c r="D107" s="644"/>
    </row>
    <row r="108" spans="1:4" ht="12" customHeight="1" x14ac:dyDescent="0.25">
      <c r="A108" s="326" t="s">
        <v>154</v>
      </c>
      <c r="B108" s="321" t="s">
        <v>291</v>
      </c>
      <c r="C108" s="644"/>
      <c r="D108" s="644"/>
    </row>
    <row r="109" spans="1:4" ht="12" customHeight="1" x14ac:dyDescent="0.25">
      <c r="A109" s="326" t="s">
        <v>172</v>
      </c>
      <c r="B109" s="321" t="s">
        <v>292</v>
      </c>
      <c r="C109" s="644"/>
      <c r="D109" s="644"/>
    </row>
    <row r="110" spans="1:4" ht="12" customHeight="1" thickBot="1" x14ac:dyDescent="0.3">
      <c r="A110" s="335" t="s">
        <v>173</v>
      </c>
      <c r="B110" s="336" t="s">
        <v>293</v>
      </c>
      <c r="C110" s="645"/>
      <c r="D110" s="645"/>
    </row>
    <row r="111" spans="1:4" ht="12" customHeight="1" thickBot="1" x14ac:dyDescent="0.3">
      <c r="A111" s="332" t="s">
        <v>45</v>
      </c>
      <c r="B111" s="426" t="s">
        <v>389</v>
      </c>
      <c r="C111" s="627">
        <f>+C112+C113+C114+C115+C116+C117+C118+C119</f>
        <v>0</v>
      </c>
      <c r="D111" s="627"/>
    </row>
    <row r="112" spans="1:4" ht="12" customHeight="1" x14ac:dyDescent="0.25">
      <c r="A112" s="333" t="s">
        <v>53</v>
      </c>
      <c r="B112" s="334" t="s">
        <v>287</v>
      </c>
      <c r="C112" s="643"/>
      <c r="D112" s="643"/>
    </row>
    <row r="113" spans="1:6" ht="12" customHeight="1" x14ac:dyDescent="0.25">
      <c r="A113" s="326" t="s">
        <v>54</v>
      </c>
      <c r="B113" s="321" t="s">
        <v>294</v>
      </c>
      <c r="C113" s="644"/>
      <c r="D113" s="644"/>
    </row>
    <row r="114" spans="1:6" ht="12" customHeight="1" x14ac:dyDescent="0.25">
      <c r="A114" s="326" t="s">
        <v>55</v>
      </c>
      <c r="B114" s="321" t="s">
        <v>289</v>
      </c>
      <c r="C114" s="644"/>
      <c r="D114" s="644"/>
    </row>
    <row r="115" spans="1:6" ht="12" customHeight="1" x14ac:dyDescent="0.25">
      <c r="A115" s="326" t="s">
        <v>56</v>
      </c>
      <c r="B115" s="321" t="s">
        <v>290</v>
      </c>
      <c r="C115" s="644"/>
      <c r="D115" s="644"/>
    </row>
    <row r="116" spans="1:6" ht="12" customHeight="1" x14ac:dyDescent="0.25">
      <c r="A116" s="326" t="s">
        <v>155</v>
      </c>
      <c r="B116" s="321" t="s">
        <v>291</v>
      </c>
      <c r="C116" s="644"/>
      <c r="D116" s="644"/>
    </row>
    <row r="117" spans="1:6" ht="12" customHeight="1" x14ac:dyDescent="0.25">
      <c r="A117" s="326" t="s">
        <v>174</v>
      </c>
      <c r="B117" s="321" t="s">
        <v>295</v>
      </c>
      <c r="C117" s="644"/>
      <c r="D117" s="644"/>
    </row>
    <row r="118" spans="1:6" ht="12" customHeight="1" x14ac:dyDescent="0.25">
      <c r="A118" s="326" t="s">
        <v>175</v>
      </c>
      <c r="B118" s="321" t="s">
        <v>293</v>
      </c>
      <c r="C118" s="644"/>
      <c r="D118" s="644"/>
    </row>
    <row r="119" spans="1:6" ht="12" customHeight="1" thickBot="1" x14ac:dyDescent="0.3">
      <c r="A119" s="335" t="s">
        <v>176</v>
      </c>
      <c r="B119" s="336" t="s">
        <v>386</v>
      </c>
      <c r="C119" s="645"/>
      <c r="D119" s="645"/>
    </row>
    <row r="120" spans="1:6" ht="12" customHeight="1" thickBot="1" x14ac:dyDescent="0.3">
      <c r="A120" s="325" t="s">
        <v>901</v>
      </c>
      <c r="B120" s="422" t="s">
        <v>296</v>
      </c>
      <c r="C120" s="646">
        <f>+C101+C102</f>
        <v>0</v>
      </c>
      <c r="D120" s="646"/>
    </row>
    <row r="121" spans="1:6" ht="15" customHeight="1" thickBot="1" x14ac:dyDescent="0.3">
      <c r="A121" s="325" t="s">
        <v>902</v>
      </c>
      <c r="B121" s="422" t="s">
        <v>297</v>
      </c>
      <c r="C121" s="647"/>
      <c r="D121" s="647"/>
      <c r="E121" s="134"/>
      <c r="F121" s="134"/>
    </row>
    <row r="122" spans="1:6" s="1" customFormat="1" ht="12.95" customHeight="1" thickBot="1" x14ac:dyDescent="0.25">
      <c r="A122" s="337" t="s">
        <v>903</v>
      </c>
      <c r="B122" s="423" t="s">
        <v>298</v>
      </c>
      <c r="C122" s="634">
        <f>+C120+C121</f>
        <v>0</v>
      </c>
      <c r="D122" s="634"/>
    </row>
    <row r="123" spans="1:6" ht="7.5" customHeight="1" x14ac:dyDescent="0.25">
      <c r="A123" s="427"/>
      <c r="B123" s="427"/>
      <c r="C123" s="648"/>
      <c r="D123" s="648"/>
    </row>
    <row r="124" spans="1:6" x14ac:dyDescent="0.25">
      <c r="A124" s="1186" t="s">
        <v>108</v>
      </c>
      <c r="B124" s="1186"/>
      <c r="C124" s="624"/>
      <c r="D124" s="624"/>
    </row>
    <row r="125" spans="1:6" ht="15" customHeight="1" thickBot="1" x14ac:dyDescent="0.3">
      <c r="A125" s="1184" t="s">
        <v>101</v>
      </c>
      <c r="B125" s="1184"/>
      <c r="C125" s="341" t="s">
        <v>300</v>
      </c>
      <c r="D125" s="341"/>
    </row>
    <row r="126" spans="1:6" ht="13.5" customHeight="1" thickBot="1" x14ac:dyDescent="0.3">
      <c r="A126" s="23">
        <v>1</v>
      </c>
      <c r="B126" s="35" t="s">
        <v>183</v>
      </c>
      <c r="C126" s="649">
        <f>+C51-C101</f>
        <v>0</v>
      </c>
      <c r="D126" s="649"/>
    </row>
    <row r="127" spans="1:6" ht="7.5" customHeight="1" x14ac:dyDescent="0.25">
      <c r="A127" s="427"/>
      <c r="B127" s="427"/>
      <c r="C127" s="648"/>
    </row>
  </sheetData>
  <mergeCells count="6">
    <mergeCell ref="A125:B125"/>
    <mergeCell ref="A69:B69"/>
    <mergeCell ref="A1:B1"/>
    <mergeCell ref="A2:B2"/>
    <mergeCell ref="A70:B70"/>
    <mergeCell ref="A124:B124"/>
  </mergeCells>
  <phoneticPr fontId="0" type="noConversion"/>
  <printOptions horizontalCentered="1"/>
  <pageMargins left="0.78740157480314965" right="0.78740157480314965" top="1.4566929133858268" bottom="0.86614173228346458" header="0.35433070866141736" footer="0.59055118110236227"/>
  <pageSetup paperSize="9" scale="77" fitToWidth="3" fitToHeight="2" orientation="portrait" r:id="rId1"/>
  <headerFooter alignWithMargins="0">
    <oddHeader>&amp;C&amp;"Times New Roman CE,Félkövér"&amp;12
Csobánka Község Önkormányzat
 2016. ÉVI KÖLTSÉGVETÉS ÁLLAMI FELADATOK MÉRLEGE&amp;R&amp;"Times New Roman CE,Félkövér dőlt"&amp;11 &amp;"Times New Roman CE,Félkövér"1.4. melléklet a 8/2016. (IX.30.) önkormányzati rendelethez</oddHeader>
  </headerFooter>
  <rowBreaks count="1" manualBreakCount="1">
    <brk id="6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view="pageBreakPreview" topLeftCell="B1" zoomScaleSheetLayoutView="100" workbookViewId="0">
      <selection activeCell="H1" sqref="H1:H32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16.33203125" style="57" customWidth="1"/>
    <col min="9" max="16384" width="9.33203125" style="57"/>
  </cols>
  <sheetData>
    <row r="1" spans="1:8" ht="39.75" customHeight="1" x14ac:dyDescent="0.2">
      <c r="B1" s="347" t="s">
        <v>109</v>
      </c>
      <c r="C1" s="665"/>
      <c r="D1" s="665"/>
      <c r="E1" s="348"/>
      <c r="F1" s="665"/>
      <c r="G1" s="665"/>
      <c r="H1" s="1330" t="s">
        <v>1191</v>
      </c>
    </row>
    <row r="2" spans="1:8" ht="14.25" thickBot="1" x14ac:dyDescent="0.25">
      <c r="F2" s="666"/>
      <c r="G2" s="666"/>
      <c r="H2" s="1189"/>
    </row>
    <row r="3" spans="1:8" ht="18" customHeight="1" thickBot="1" x14ac:dyDescent="0.25">
      <c r="A3" s="1187" t="s">
        <v>17</v>
      </c>
      <c r="B3" s="349" t="s">
        <v>937</v>
      </c>
      <c r="C3" s="674"/>
      <c r="D3" s="674"/>
      <c r="E3" s="1190" t="s">
        <v>1</v>
      </c>
      <c r="F3" s="1191"/>
      <c r="G3" s="1192"/>
      <c r="H3" s="1189"/>
    </row>
    <row r="4" spans="1:8" s="350" customFormat="1" ht="39" thickBot="1" x14ac:dyDescent="0.25">
      <c r="A4" s="1188"/>
      <c r="B4" s="204" t="s">
        <v>12</v>
      </c>
      <c r="C4" s="667" t="s">
        <v>1185</v>
      </c>
      <c r="D4" s="675" t="s">
        <v>1151</v>
      </c>
      <c r="E4" s="204" t="s">
        <v>12</v>
      </c>
      <c r="F4" s="667" t="s">
        <v>1185</v>
      </c>
      <c r="G4" s="998" t="s">
        <v>1151</v>
      </c>
      <c r="H4" s="1189"/>
    </row>
    <row r="5" spans="1:8" s="353" customFormat="1" ht="12" customHeight="1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8" t="s">
        <v>900</v>
      </c>
      <c r="G5" s="668" t="s">
        <v>901</v>
      </c>
      <c r="H5" s="1189"/>
    </row>
    <row r="6" spans="1:8" ht="12.95" customHeight="1" x14ac:dyDescent="0.2">
      <c r="A6" s="354" t="s">
        <v>895</v>
      </c>
      <c r="B6" s="355" t="s">
        <v>142</v>
      </c>
      <c r="C6" s="676">
        <f>'1.1.sz.mell.'!C6</f>
        <v>97000</v>
      </c>
      <c r="D6" s="676">
        <f>'1.1.sz.mell.'!D6</f>
        <v>97000</v>
      </c>
      <c r="E6" s="355" t="s">
        <v>13</v>
      </c>
      <c r="F6" s="686">
        <f>'1.1.sz.mell.'!C74</f>
        <v>122853</v>
      </c>
      <c r="G6" s="686">
        <f>'1.1.sz.mell.'!D74</f>
        <v>130429</v>
      </c>
      <c r="H6" s="1189"/>
    </row>
    <row r="7" spans="1:8" ht="12.95" customHeight="1" x14ac:dyDescent="0.2">
      <c r="A7" s="356" t="s">
        <v>896</v>
      </c>
      <c r="B7" s="357" t="s">
        <v>938</v>
      </c>
      <c r="C7" s="678">
        <f>'1.1.sz.mell.'!C11</f>
        <v>19837</v>
      </c>
      <c r="D7" s="678">
        <f>'1.1.sz.mell.'!D11</f>
        <v>20007</v>
      </c>
      <c r="E7" s="357" t="s">
        <v>164</v>
      </c>
      <c r="F7" s="687">
        <f>'1.1.sz.mell.'!C75</f>
        <v>34151</v>
      </c>
      <c r="G7" s="687">
        <f>'1.1.sz.mell.'!D75</f>
        <v>35541</v>
      </c>
      <c r="H7" s="1189"/>
    </row>
    <row r="8" spans="1:8" ht="12.95" customHeight="1" x14ac:dyDescent="0.2">
      <c r="A8" s="356" t="s">
        <v>897</v>
      </c>
      <c r="B8" s="357" t="s">
        <v>0</v>
      </c>
      <c r="C8" s="678">
        <f>'1.1.sz.mell.'!C20</f>
        <v>8200</v>
      </c>
      <c r="D8" s="678">
        <f>'1.1.sz.mell.'!D20</f>
        <v>8200</v>
      </c>
      <c r="E8" s="357" t="s">
        <v>328</v>
      </c>
      <c r="F8" s="687">
        <f>'1.1.sz.mell.'!C76</f>
        <v>92458</v>
      </c>
      <c r="G8" s="687">
        <f>'1.1.sz.mell.'!D76</f>
        <v>95695</v>
      </c>
      <c r="H8" s="1189"/>
    </row>
    <row r="9" spans="1:8" ht="12.95" customHeight="1" x14ac:dyDescent="0.2">
      <c r="A9" s="356" t="s">
        <v>898</v>
      </c>
      <c r="B9" s="358" t="s">
        <v>315</v>
      </c>
      <c r="C9" s="678">
        <f>'1.1.sz.mell.'!C21</f>
        <v>178770</v>
      </c>
      <c r="D9" s="678">
        <f>'1.1.sz.mell.'!D22+'1.1.sz.mell.'!D24</f>
        <v>179988</v>
      </c>
      <c r="E9" s="357" t="s">
        <v>165</v>
      </c>
      <c r="F9" s="687">
        <f>'1.1.sz.mell.'!C77</f>
        <v>17677</v>
      </c>
      <c r="G9" s="687">
        <f>'1.1.sz.mell.'!D77</f>
        <v>17677</v>
      </c>
      <c r="H9" s="1189"/>
    </row>
    <row r="10" spans="1:8" ht="12.95" customHeight="1" x14ac:dyDescent="0.2">
      <c r="A10" s="356" t="s">
        <v>899</v>
      </c>
      <c r="B10" s="357" t="s">
        <v>316</v>
      </c>
      <c r="C10" s="678">
        <f>'1.1.sz.mell.'!C31</f>
        <v>5588.4</v>
      </c>
      <c r="D10" s="678">
        <f>'1.1.sz.mell.'!D31</f>
        <v>10516</v>
      </c>
      <c r="E10" s="357" t="s">
        <v>166</v>
      </c>
      <c r="F10" s="687">
        <f>'1.1.sz.mell.'!C78</f>
        <v>2646</v>
      </c>
      <c r="G10" s="687">
        <f>'1.1.sz.mell.'!D78</f>
        <v>55015</v>
      </c>
      <c r="H10" s="1189"/>
    </row>
    <row r="11" spans="1:8" ht="12.95" customHeight="1" x14ac:dyDescent="0.2">
      <c r="A11" s="356" t="s">
        <v>900</v>
      </c>
      <c r="B11" s="357" t="s">
        <v>349</v>
      </c>
      <c r="C11" s="678"/>
      <c r="D11" s="679"/>
      <c r="E11" s="357" t="s">
        <v>927</v>
      </c>
      <c r="F11" s="687">
        <f>'1.1.sz.mell.'!C99</f>
        <v>15353</v>
      </c>
      <c r="G11" s="687">
        <f>'1.2.sz.mell. _köt'!D100</f>
        <v>16809</v>
      </c>
      <c r="H11" s="1189"/>
    </row>
    <row r="12" spans="1:8" ht="12.95" customHeight="1" x14ac:dyDescent="0.2">
      <c r="A12" s="356" t="s">
        <v>901</v>
      </c>
      <c r="B12" s="357" t="s">
        <v>317</v>
      </c>
      <c r="C12" s="678">
        <f>'1.2.sz.mell. _köt'!C44</f>
        <v>0</v>
      </c>
      <c r="D12" s="679">
        <f>'1.1.sz.mell.'!D43-'1.1.sz.mell.'!D45</f>
        <v>618</v>
      </c>
      <c r="E12" s="357" t="s">
        <v>890</v>
      </c>
      <c r="F12" s="687"/>
      <c r="G12" s="687"/>
      <c r="H12" s="1189"/>
    </row>
    <row r="13" spans="1:8" ht="12.95" customHeight="1" x14ac:dyDescent="0.2">
      <c r="A13" s="356" t="s">
        <v>902</v>
      </c>
      <c r="B13" s="357" t="s">
        <v>318</v>
      </c>
      <c r="C13" s="678"/>
      <c r="D13" s="679"/>
      <c r="E13" s="49"/>
      <c r="F13" s="687"/>
      <c r="G13" s="687"/>
      <c r="H13" s="1189"/>
    </row>
    <row r="14" spans="1:8" ht="12.95" customHeight="1" x14ac:dyDescent="0.2">
      <c r="A14" s="356" t="s">
        <v>903</v>
      </c>
      <c r="B14" s="362" t="s">
        <v>319</v>
      </c>
      <c r="C14" s="678"/>
      <c r="D14" s="679"/>
      <c r="E14" s="49"/>
      <c r="F14" s="687"/>
      <c r="G14" s="687"/>
      <c r="H14" s="1189"/>
    </row>
    <row r="15" spans="1:8" ht="12.95" customHeight="1" x14ac:dyDescent="0.2">
      <c r="A15" s="356" t="s">
        <v>904</v>
      </c>
      <c r="B15" s="502" t="s">
        <v>575</v>
      </c>
      <c r="C15" s="678"/>
      <c r="D15" s="679"/>
      <c r="E15" s="49"/>
      <c r="F15" s="687"/>
      <c r="G15" s="687"/>
      <c r="H15" s="1189"/>
    </row>
    <row r="16" spans="1:8" ht="12.95" customHeight="1" x14ac:dyDescent="0.2">
      <c r="A16" s="356" t="s">
        <v>905</v>
      </c>
      <c r="B16" s="49"/>
      <c r="C16" s="678"/>
      <c r="D16" s="679"/>
      <c r="E16" s="49"/>
      <c r="F16" s="687"/>
      <c r="G16" s="687"/>
      <c r="H16" s="1189"/>
    </row>
    <row r="17" spans="1:8" ht="12.95" customHeight="1" thickBot="1" x14ac:dyDescent="0.25">
      <c r="A17" s="356" t="s">
        <v>906</v>
      </c>
      <c r="B17" s="58"/>
      <c r="C17" s="680"/>
      <c r="D17" s="1116"/>
      <c r="E17" s="49"/>
      <c r="F17" s="688"/>
      <c r="G17" s="688"/>
      <c r="H17" s="1189"/>
    </row>
    <row r="18" spans="1:8" ht="15.95" customHeight="1" thickBot="1" x14ac:dyDescent="0.25">
      <c r="A18" s="359" t="s">
        <v>907</v>
      </c>
      <c r="B18" s="135" t="s">
        <v>342</v>
      </c>
      <c r="C18" s="584">
        <f>+C6+C7+C8+C9+C10+C12+C13+C14+C15+C16+C17</f>
        <v>309395.40000000002</v>
      </c>
      <c r="D18" s="584">
        <f>+D6+D7+D8+D9+D10+D12+D13+D14+D15+D16+D17</f>
        <v>316329</v>
      </c>
      <c r="E18" s="135" t="s">
        <v>341</v>
      </c>
      <c r="F18" s="366">
        <f>SUM(F6:F17)</f>
        <v>285138</v>
      </c>
      <c r="G18" s="366">
        <f>SUM(G6:G17)</f>
        <v>351166</v>
      </c>
      <c r="H18" s="1189"/>
    </row>
    <row r="19" spans="1:8" ht="12.95" customHeight="1" x14ac:dyDescent="0.2">
      <c r="A19" s="360" t="s">
        <v>908</v>
      </c>
      <c r="B19" s="361" t="s">
        <v>320</v>
      </c>
      <c r="C19" s="681">
        <f>+C20+C21+C22+C23</f>
        <v>0</v>
      </c>
      <c r="D19" s="1118">
        <f>D20</f>
        <v>41022</v>
      </c>
      <c r="E19" s="362" t="s">
        <v>177</v>
      </c>
      <c r="F19" s="689"/>
      <c r="G19" s="689"/>
      <c r="H19" s="1189"/>
    </row>
    <row r="20" spans="1:8" ht="12.95" customHeight="1" x14ac:dyDescent="0.2">
      <c r="A20" s="363" t="s">
        <v>909</v>
      </c>
      <c r="B20" s="362" t="s">
        <v>255</v>
      </c>
      <c r="C20" s="678"/>
      <c r="D20" s="679">
        <f>95182-54160</f>
        <v>41022</v>
      </c>
      <c r="E20" s="362" t="s">
        <v>178</v>
      </c>
      <c r="F20" s="687"/>
      <c r="G20" s="687"/>
      <c r="H20" s="1189"/>
    </row>
    <row r="21" spans="1:8" ht="12.95" customHeight="1" x14ac:dyDescent="0.2">
      <c r="A21" s="363" t="s">
        <v>910</v>
      </c>
      <c r="B21" s="362" t="s">
        <v>256</v>
      </c>
      <c r="C21" s="678"/>
      <c r="D21" s="679"/>
      <c r="E21" s="362" t="s">
        <v>106</v>
      </c>
      <c r="F21" s="687"/>
      <c r="G21" s="687"/>
      <c r="H21" s="1189"/>
    </row>
    <row r="22" spans="1:8" ht="12.95" customHeight="1" x14ac:dyDescent="0.2">
      <c r="A22" s="363" t="s">
        <v>911</v>
      </c>
      <c r="B22" s="362" t="s">
        <v>321</v>
      </c>
      <c r="C22" s="678"/>
      <c r="D22" s="679"/>
      <c r="E22" s="362" t="s">
        <v>107</v>
      </c>
      <c r="F22" s="687"/>
      <c r="G22" s="687"/>
      <c r="H22" s="1189"/>
    </row>
    <row r="23" spans="1:8" ht="12.95" customHeight="1" x14ac:dyDescent="0.2">
      <c r="A23" s="363" t="s">
        <v>912</v>
      </c>
      <c r="B23" s="362" t="s">
        <v>322</v>
      </c>
      <c r="C23" s="678"/>
      <c r="D23" s="682"/>
      <c r="E23" s="361" t="s">
        <v>329</v>
      </c>
      <c r="F23" s="687"/>
      <c r="G23" s="687"/>
      <c r="H23" s="1189"/>
    </row>
    <row r="24" spans="1:8" ht="12.95" customHeight="1" x14ac:dyDescent="0.2">
      <c r="A24" s="363" t="s">
        <v>913</v>
      </c>
      <c r="B24" s="362" t="s">
        <v>323</v>
      </c>
      <c r="C24" s="683">
        <f>+C25+C26</f>
        <v>0</v>
      </c>
      <c r="D24" s="1119"/>
      <c r="E24" s="362" t="s">
        <v>179</v>
      </c>
      <c r="F24" s="687"/>
      <c r="G24" s="687"/>
      <c r="H24" s="1189"/>
    </row>
    <row r="25" spans="1:8" ht="12.95" customHeight="1" x14ac:dyDescent="0.2">
      <c r="A25" s="360" t="s">
        <v>914</v>
      </c>
      <c r="B25" s="361" t="s">
        <v>324</v>
      </c>
      <c r="C25" s="684"/>
      <c r="D25" s="682"/>
      <c r="E25" s="355" t="s">
        <v>180</v>
      </c>
      <c r="F25" s="689"/>
      <c r="G25" s="689"/>
      <c r="H25" s="1189"/>
    </row>
    <row r="26" spans="1:8" ht="12.95" customHeight="1" thickBot="1" x14ac:dyDescent="0.25">
      <c r="A26" s="363" t="s">
        <v>915</v>
      </c>
      <c r="B26" s="362" t="s">
        <v>265</v>
      </c>
      <c r="C26" s="678"/>
      <c r="D26" s="679"/>
      <c r="E26" s="759" t="s">
        <v>1184</v>
      </c>
      <c r="F26" s="687"/>
      <c r="G26" s="687">
        <f>'1.2.sz.mell. _köt'!D112</f>
        <v>6185</v>
      </c>
      <c r="H26" s="1189"/>
    </row>
    <row r="27" spans="1:8" ht="21.75" thickBot="1" x14ac:dyDescent="0.25">
      <c r="A27" s="359" t="s">
        <v>916</v>
      </c>
      <c r="B27" s="135" t="s">
        <v>339</v>
      </c>
      <c r="C27" s="584">
        <f>+C19+C24</f>
        <v>0</v>
      </c>
      <c r="D27" s="1117">
        <f>D19</f>
        <v>41022</v>
      </c>
      <c r="E27" s="135" t="s">
        <v>340</v>
      </c>
      <c r="F27" s="366">
        <f>SUM(F19:F26)</f>
        <v>0</v>
      </c>
      <c r="G27" s="366">
        <f>G26</f>
        <v>6185</v>
      </c>
      <c r="H27" s="1189"/>
    </row>
    <row r="28" spans="1:8" ht="24.75" thickBot="1" x14ac:dyDescent="0.25">
      <c r="A28" s="359" t="s">
        <v>917</v>
      </c>
      <c r="B28" s="364" t="s">
        <v>327</v>
      </c>
      <c r="C28" s="584">
        <f>+C18+C27</f>
        <v>309395.40000000002</v>
      </c>
      <c r="D28" s="584">
        <f>+D18+D27</f>
        <v>357351</v>
      </c>
      <c r="E28" s="364" t="s">
        <v>330</v>
      </c>
      <c r="F28" s="366">
        <f>+F18+F27</f>
        <v>285138</v>
      </c>
      <c r="G28" s="366">
        <f>+G18+G27</f>
        <v>357351</v>
      </c>
      <c r="H28" s="1189"/>
    </row>
    <row r="29" spans="1:8" ht="18" customHeight="1" thickBot="1" x14ac:dyDescent="0.25">
      <c r="A29" s="359" t="s">
        <v>918</v>
      </c>
      <c r="B29" s="135" t="s">
        <v>325</v>
      </c>
      <c r="C29" s="685"/>
      <c r="D29" s="1120"/>
      <c r="E29" s="135" t="s">
        <v>331</v>
      </c>
      <c r="F29" s="690"/>
      <c r="G29" s="690"/>
      <c r="H29" s="1189"/>
    </row>
    <row r="30" spans="1:8" ht="13.5" thickBot="1" x14ac:dyDescent="0.25">
      <c r="A30" s="359" t="s">
        <v>919</v>
      </c>
      <c r="B30" s="365" t="s">
        <v>326</v>
      </c>
      <c r="C30" s="584">
        <f>+C28+C29</f>
        <v>309395.40000000002</v>
      </c>
      <c r="D30" s="584">
        <f>+D28+D29</f>
        <v>357351</v>
      </c>
      <c r="E30" s="365" t="s">
        <v>332</v>
      </c>
      <c r="F30" s="366">
        <f>+F28+F29</f>
        <v>285138</v>
      </c>
      <c r="G30" s="366">
        <f>+G28+G29</f>
        <v>357351</v>
      </c>
      <c r="H30" s="1189"/>
    </row>
    <row r="31" spans="1:8" ht="13.5" thickBot="1" x14ac:dyDescent="0.25">
      <c r="A31" s="359" t="s">
        <v>920</v>
      </c>
      <c r="B31" s="365" t="s">
        <v>122</v>
      </c>
      <c r="C31" s="584" t="str">
        <f>IF(C18-I18&lt;0,I18-C18,"-")</f>
        <v>-</v>
      </c>
      <c r="D31" s="584" t="str">
        <f>IF(D18-J18&lt;0,J18-D18,"-")</f>
        <v>-</v>
      </c>
      <c r="E31" s="365" t="s">
        <v>123</v>
      </c>
      <c r="F31" s="366">
        <f>IF(C18-F18&gt;0,C18-F18,"-")</f>
        <v>24257.400000000023</v>
      </c>
      <c r="G31" s="366" t="str">
        <f>IF(D18-G18&gt;0,D18-G18,"-")</f>
        <v>-</v>
      </c>
      <c r="H31" s="1189"/>
    </row>
    <row r="32" spans="1:8" ht="13.5" thickBot="1" x14ac:dyDescent="0.25">
      <c r="A32" s="359" t="s">
        <v>921</v>
      </c>
      <c r="B32" s="365" t="s">
        <v>333</v>
      </c>
      <c r="C32" s="584" t="str">
        <f>IF(C18+C19-I28&lt;0,I28-(C18+C19),"-")</f>
        <v>-</v>
      </c>
      <c r="D32" s="584" t="str">
        <f>IF(D18+D19-J28&lt;0,J28-(D18+D19),"-")</f>
        <v>-</v>
      </c>
      <c r="E32" s="365" t="s">
        <v>334</v>
      </c>
      <c r="F32" s="584">
        <f>IF(C18+C19-F28&gt;0,C18+C19-F28,"-")</f>
        <v>24257.400000000023</v>
      </c>
      <c r="G32" s="584" t="str">
        <f>IF(D18+D19-G28&gt;0,D18+D19-G28,"-")</f>
        <v>-</v>
      </c>
      <c r="H32" s="1189"/>
    </row>
  </sheetData>
  <mergeCells count="3">
    <mergeCell ref="A3:A4"/>
    <mergeCell ref="H1:H32"/>
    <mergeCell ref="E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87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BreakPreview" zoomScale="115" zoomScaleNormal="100" zoomScaleSheetLayoutView="115" workbookViewId="0">
      <selection activeCell="H1" sqref="H1:H36"/>
    </sheetView>
  </sheetViews>
  <sheetFormatPr defaultColWidth="9.33203125" defaultRowHeight="12.75" x14ac:dyDescent="0.2"/>
  <cols>
    <col min="1" max="1" width="6.83203125" style="57" customWidth="1"/>
    <col min="2" max="2" width="50.83203125" style="203" customWidth="1"/>
    <col min="3" max="4" width="13.33203125" style="673" customWidth="1"/>
    <col min="5" max="5" width="50.83203125" style="57" customWidth="1"/>
    <col min="6" max="7" width="13.33203125" style="673" customWidth="1"/>
    <col min="8" max="8" width="4.83203125" style="57" customWidth="1"/>
    <col min="9" max="16384" width="9.33203125" style="57"/>
  </cols>
  <sheetData>
    <row r="1" spans="1:8" ht="31.5" x14ac:dyDescent="0.2">
      <c r="B1" s="347" t="s">
        <v>110</v>
      </c>
      <c r="C1" s="665"/>
      <c r="D1" s="665"/>
      <c r="E1" s="348"/>
      <c r="F1" s="665"/>
      <c r="G1" s="665"/>
      <c r="H1" s="1330" t="s">
        <v>1192</v>
      </c>
    </row>
    <row r="2" spans="1:8" ht="14.25" thickBot="1" x14ac:dyDescent="0.25">
      <c r="F2" s="666"/>
      <c r="G2" s="666"/>
      <c r="H2" s="1189"/>
    </row>
    <row r="3" spans="1:8" ht="13.5" thickBot="1" x14ac:dyDescent="0.25">
      <c r="A3" s="1193" t="s">
        <v>17</v>
      </c>
      <c r="B3" s="349" t="s">
        <v>937</v>
      </c>
      <c r="C3" s="674"/>
      <c r="D3" s="674"/>
      <c r="E3" s="1190" t="s">
        <v>1</v>
      </c>
      <c r="F3" s="1191"/>
      <c r="G3" s="1192"/>
      <c r="H3" s="1189"/>
    </row>
    <row r="4" spans="1:8" s="350" customFormat="1" ht="39" thickBot="1" x14ac:dyDescent="0.25">
      <c r="A4" s="1194"/>
      <c r="B4" s="204" t="s">
        <v>12</v>
      </c>
      <c r="C4" s="667" t="s">
        <v>1185</v>
      </c>
      <c r="D4" s="675" t="s">
        <v>1151</v>
      </c>
      <c r="E4" s="204" t="s">
        <v>12</v>
      </c>
      <c r="F4" s="667" t="s">
        <v>1185</v>
      </c>
      <c r="G4" s="998" t="s">
        <v>1151</v>
      </c>
      <c r="H4" s="1189"/>
    </row>
    <row r="5" spans="1:8" s="350" customFormat="1" ht="13.5" thickBot="1" x14ac:dyDescent="0.25">
      <c r="A5" s="351">
        <v>1</v>
      </c>
      <c r="B5" s="352">
        <v>2</v>
      </c>
      <c r="C5" s="675" t="s">
        <v>897</v>
      </c>
      <c r="D5" s="675" t="s">
        <v>898</v>
      </c>
      <c r="E5" s="352" t="s">
        <v>899</v>
      </c>
      <c r="F5" s="667" t="s">
        <v>900</v>
      </c>
      <c r="G5" s="998" t="s">
        <v>901</v>
      </c>
      <c r="H5" s="1189"/>
    </row>
    <row r="6" spans="1:8" x14ac:dyDescent="0.2">
      <c r="A6" s="354" t="s">
        <v>895</v>
      </c>
      <c r="B6" s="355" t="s">
        <v>369</v>
      </c>
      <c r="C6" s="676"/>
      <c r="D6" s="677"/>
      <c r="E6" s="355" t="s">
        <v>280</v>
      </c>
      <c r="F6" s="1167">
        <f>'1.1.sz.mell.'!C89</f>
        <v>16535</v>
      </c>
      <c r="G6" s="984">
        <f>'1.1.sz.mell.'!D89</f>
        <v>37252</v>
      </c>
      <c r="H6" s="1189"/>
    </row>
    <row r="7" spans="1:8" ht="22.5" x14ac:dyDescent="0.2">
      <c r="A7" s="356" t="s">
        <v>896</v>
      </c>
      <c r="B7" s="357" t="s">
        <v>343</v>
      </c>
      <c r="C7" s="678">
        <f>'1.1.sz.mell.'!C48</f>
        <v>414</v>
      </c>
      <c r="D7" s="670">
        <f>'1.1.sz.mell.'!D48</f>
        <v>414</v>
      </c>
      <c r="E7" s="357" t="s">
        <v>168</v>
      </c>
      <c r="F7" s="678">
        <f>'1.1.sz.mell.'!C90</f>
        <v>6636</v>
      </c>
      <c r="G7" s="670">
        <f>'1.1.sz.mell.'!D90</f>
        <v>10847</v>
      </c>
      <c r="H7" s="1189"/>
    </row>
    <row r="8" spans="1:8" x14ac:dyDescent="0.2">
      <c r="A8" s="356" t="s">
        <v>897</v>
      </c>
      <c r="B8" s="357" t="s">
        <v>104</v>
      </c>
      <c r="C8" s="678"/>
      <c r="D8" s="670"/>
      <c r="E8" s="357" t="s">
        <v>311</v>
      </c>
      <c r="F8" s="678"/>
      <c r="G8" s="670"/>
      <c r="H8" s="1189"/>
    </row>
    <row r="9" spans="1:8" ht="22.5" x14ac:dyDescent="0.2">
      <c r="A9" s="356" t="s">
        <v>898</v>
      </c>
      <c r="B9" s="357" t="s">
        <v>151</v>
      </c>
      <c r="C9" s="678"/>
      <c r="D9" s="670"/>
      <c r="E9" s="357" t="s">
        <v>350</v>
      </c>
      <c r="F9" s="678"/>
      <c r="G9" s="670"/>
      <c r="H9" s="1189"/>
    </row>
    <row r="10" spans="1:8" ht="22.5" x14ac:dyDescent="0.2">
      <c r="A10" s="356" t="s">
        <v>899</v>
      </c>
      <c r="B10" s="357" t="s">
        <v>242</v>
      </c>
      <c r="C10" s="678"/>
      <c r="D10" s="670">
        <f>'1.1.sz.mell.'!D28</f>
        <v>20624</v>
      </c>
      <c r="E10" s="357" t="s">
        <v>351</v>
      </c>
      <c r="F10" s="678"/>
      <c r="G10" s="670"/>
      <c r="H10" s="1189"/>
    </row>
    <row r="11" spans="1:8" x14ac:dyDescent="0.2">
      <c r="A11" s="356" t="s">
        <v>900</v>
      </c>
      <c r="B11" s="357" t="s">
        <v>344</v>
      </c>
      <c r="C11" s="678"/>
      <c r="D11" s="670"/>
      <c r="E11" s="369" t="s">
        <v>352</v>
      </c>
      <c r="F11" s="678"/>
      <c r="G11" s="670"/>
      <c r="H11" s="1189"/>
    </row>
    <row r="12" spans="1:8" x14ac:dyDescent="0.2">
      <c r="A12" s="356" t="s">
        <v>901</v>
      </c>
      <c r="B12" s="357" t="s">
        <v>345</v>
      </c>
      <c r="C12" s="678"/>
      <c r="D12" s="670"/>
      <c r="E12" s="369" t="s">
        <v>284</v>
      </c>
      <c r="F12" s="678"/>
      <c r="G12" s="670"/>
      <c r="H12" s="1189"/>
    </row>
    <row r="13" spans="1:8" x14ac:dyDescent="0.2">
      <c r="A13" s="356" t="s">
        <v>902</v>
      </c>
      <c r="B13" s="357" t="s">
        <v>348</v>
      </c>
      <c r="C13" s="678">
        <f>'1.1.sz.mell.'!C37</f>
        <v>0</v>
      </c>
      <c r="D13" s="670"/>
      <c r="E13" s="370" t="s">
        <v>285</v>
      </c>
      <c r="F13" s="678"/>
      <c r="G13" s="670"/>
      <c r="H13" s="1189"/>
    </row>
    <row r="14" spans="1:8" ht="15" customHeight="1" x14ac:dyDescent="0.2">
      <c r="A14" s="356" t="s">
        <v>903</v>
      </c>
      <c r="B14" s="371" t="s">
        <v>367</v>
      </c>
      <c r="C14" s="678"/>
      <c r="D14" s="670"/>
      <c r="E14" s="369" t="s">
        <v>353</v>
      </c>
      <c r="F14" s="678"/>
      <c r="G14" s="670"/>
      <c r="H14" s="1189"/>
    </row>
    <row r="15" spans="1:8" ht="33.75" x14ac:dyDescent="0.2">
      <c r="A15" s="356" t="s">
        <v>904</v>
      </c>
      <c r="B15" s="357" t="s">
        <v>346</v>
      </c>
      <c r="C15" s="678"/>
      <c r="D15" s="670">
        <f>'1.1.sz.mell.'!D45</f>
        <v>1700</v>
      </c>
      <c r="E15" s="369" t="s">
        <v>354</v>
      </c>
      <c r="F15" s="678"/>
      <c r="G15" s="670"/>
      <c r="H15" s="1189"/>
    </row>
    <row r="16" spans="1:8" x14ac:dyDescent="0.2">
      <c r="A16" s="356" t="s">
        <v>905</v>
      </c>
      <c r="B16" s="357" t="s">
        <v>347</v>
      </c>
      <c r="C16" s="678"/>
      <c r="D16" s="670"/>
      <c r="E16" s="357" t="s">
        <v>927</v>
      </c>
      <c r="F16" s="678"/>
      <c r="G16" s="670">
        <f>'1.2.sz.mell. _köt'!D101</f>
        <v>28799</v>
      </c>
      <c r="H16" s="1189"/>
    </row>
    <row r="17" spans="1:8" ht="13.5" thickBot="1" x14ac:dyDescent="0.25">
      <c r="A17" s="433" t="s">
        <v>906</v>
      </c>
      <c r="B17" s="434" t="s">
        <v>824</v>
      </c>
      <c r="C17" s="1166"/>
      <c r="D17" s="985"/>
      <c r="E17" s="434" t="s">
        <v>890</v>
      </c>
      <c r="F17" s="684"/>
      <c r="G17" s="671"/>
      <c r="H17" s="1189"/>
    </row>
    <row r="18" spans="1:8" ht="13.5" thickBot="1" x14ac:dyDescent="0.25">
      <c r="A18" s="359" t="s">
        <v>907</v>
      </c>
      <c r="B18" s="135" t="s">
        <v>94</v>
      </c>
      <c r="C18" s="584">
        <f>+C6+C7+C8+C9+C10+C11+C12+C13+C15+C16+C17</f>
        <v>414</v>
      </c>
      <c r="D18" s="584">
        <f>+D6+D7+D8+D9+D10+D11+D12+D13+D15+D16+D17</f>
        <v>22738</v>
      </c>
      <c r="E18" s="135" t="s">
        <v>95</v>
      </c>
      <c r="F18" s="584">
        <f>+F6+F7+F8+F16+F17</f>
        <v>23171</v>
      </c>
      <c r="G18" s="583">
        <f>+G6+G7+G8+G16+G17</f>
        <v>76898</v>
      </c>
      <c r="H18" s="1189"/>
    </row>
    <row r="19" spans="1:8" x14ac:dyDescent="0.2">
      <c r="A19" s="372" t="s">
        <v>908</v>
      </c>
      <c r="B19" s="373" t="s">
        <v>366</v>
      </c>
      <c r="C19" s="691"/>
      <c r="D19" s="691">
        <f>D20</f>
        <v>54160</v>
      </c>
      <c r="E19" s="362" t="s">
        <v>177</v>
      </c>
      <c r="F19" s="676"/>
      <c r="G19" s="669"/>
      <c r="H19" s="1189"/>
    </row>
    <row r="20" spans="1:8" x14ac:dyDescent="0.2">
      <c r="A20" s="356" t="s">
        <v>909</v>
      </c>
      <c r="B20" s="374" t="s">
        <v>355</v>
      </c>
      <c r="C20" s="679"/>
      <c r="D20" s="679">
        <v>54160</v>
      </c>
      <c r="E20" s="362" t="s">
        <v>181</v>
      </c>
      <c r="F20" s="678"/>
      <c r="G20" s="670"/>
      <c r="H20" s="1189"/>
    </row>
    <row r="21" spans="1:8" x14ac:dyDescent="0.2">
      <c r="A21" s="372" t="s">
        <v>910</v>
      </c>
      <c r="B21" s="374" t="s">
        <v>356</v>
      </c>
      <c r="C21" s="679"/>
      <c r="D21" s="679"/>
      <c r="E21" s="362" t="s">
        <v>106</v>
      </c>
      <c r="F21" s="678"/>
      <c r="G21" s="670"/>
      <c r="H21" s="1189"/>
    </row>
    <row r="22" spans="1:8" x14ac:dyDescent="0.2">
      <c r="A22" s="356" t="s">
        <v>911</v>
      </c>
      <c r="B22" s="374" t="s">
        <v>357</v>
      </c>
      <c r="C22" s="679"/>
      <c r="D22" s="679"/>
      <c r="E22" s="362" t="s">
        <v>107</v>
      </c>
      <c r="F22" s="678"/>
      <c r="G22" s="670"/>
      <c r="H22" s="1189"/>
    </row>
    <row r="23" spans="1:8" x14ac:dyDescent="0.2">
      <c r="A23" s="372" t="s">
        <v>912</v>
      </c>
      <c r="B23" s="374" t="s">
        <v>358</v>
      </c>
      <c r="C23" s="682"/>
      <c r="D23" s="682"/>
      <c r="E23" s="361" t="s">
        <v>329</v>
      </c>
      <c r="F23" s="678"/>
      <c r="G23" s="670"/>
      <c r="H23" s="1189"/>
    </row>
    <row r="24" spans="1:8" x14ac:dyDescent="0.2">
      <c r="A24" s="356" t="s">
        <v>913</v>
      </c>
      <c r="B24" s="375" t="s">
        <v>359</v>
      </c>
      <c r="C24" s="679"/>
      <c r="D24" s="679"/>
      <c r="E24" s="362" t="s">
        <v>182</v>
      </c>
      <c r="F24" s="678"/>
      <c r="G24" s="670"/>
      <c r="H24" s="1189"/>
    </row>
    <row r="25" spans="1:8" x14ac:dyDescent="0.2">
      <c r="A25" s="372" t="s">
        <v>914</v>
      </c>
      <c r="B25" s="376" t="s">
        <v>360</v>
      </c>
      <c r="C25" s="691"/>
      <c r="D25" s="691"/>
      <c r="E25" s="377" t="s">
        <v>180</v>
      </c>
      <c r="F25" s="678"/>
      <c r="G25" s="670"/>
      <c r="H25" s="1189"/>
    </row>
    <row r="26" spans="1:8" x14ac:dyDescent="0.2">
      <c r="A26" s="356" t="s">
        <v>915</v>
      </c>
      <c r="B26" s="375" t="s">
        <v>361</v>
      </c>
      <c r="C26" s="677"/>
      <c r="D26" s="677"/>
      <c r="E26" s="377" t="s">
        <v>368</v>
      </c>
      <c r="F26" s="678"/>
      <c r="G26" s="670"/>
      <c r="H26" s="1189"/>
    </row>
    <row r="27" spans="1:8" x14ac:dyDescent="0.2">
      <c r="A27" s="372" t="s">
        <v>916</v>
      </c>
      <c r="B27" s="375" t="s">
        <v>362</v>
      </c>
      <c r="C27" s="677"/>
      <c r="D27" s="677"/>
      <c r="E27" s="368"/>
      <c r="F27" s="678"/>
      <c r="G27" s="670"/>
      <c r="H27" s="1189"/>
    </row>
    <row r="28" spans="1:8" x14ac:dyDescent="0.2">
      <c r="A28" s="356" t="s">
        <v>917</v>
      </c>
      <c r="B28" s="374" t="s">
        <v>363</v>
      </c>
      <c r="C28" s="677"/>
      <c r="D28" s="677"/>
      <c r="E28" s="132"/>
      <c r="F28" s="678"/>
      <c r="G28" s="670"/>
      <c r="H28" s="1189"/>
    </row>
    <row r="29" spans="1:8" x14ac:dyDescent="0.2">
      <c r="A29" s="372" t="s">
        <v>918</v>
      </c>
      <c r="B29" s="378" t="s">
        <v>364</v>
      </c>
      <c r="C29" s="679"/>
      <c r="D29" s="679"/>
      <c r="E29" s="49"/>
      <c r="F29" s="678"/>
      <c r="G29" s="670"/>
      <c r="H29" s="1189"/>
    </row>
    <row r="30" spans="1:8" ht="13.5" thickBot="1" x14ac:dyDescent="0.25">
      <c r="A30" s="356" t="s">
        <v>919</v>
      </c>
      <c r="B30" s="379" t="s">
        <v>365</v>
      </c>
      <c r="C30" s="677"/>
      <c r="D30" s="677"/>
      <c r="E30" s="132"/>
      <c r="F30" s="678"/>
      <c r="G30" s="670"/>
      <c r="H30" s="1189"/>
    </row>
    <row r="31" spans="1:8" ht="21.75" thickBot="1" x14ac:dyDescent="0.25">
      <c r="A31" s="359" t="s">
        <v>920</v>
      </c>
      <c r="B31" s="135" t="s">
        <v>413</v>
      </c>
      <c r="C31" s="584">
        <f>+C19+C25</f>
        <v>0</v>
      </c>
      <c r="D31" s="1117">
        <f>D19</f>
        <v>54160</v>
      </c>
      <c r="E31" s="135" t="s">
        <v>414</v>
      </c>
      <c r="F31" s="584">
        <f>SUM(F19:F30)</f>
        <v>0</v>
      </c>
      <c r="G31" s="583"/>
      <c r="H31" s="1189"/>
    </row>
    <row r="32" spans="1:8" ht="24.75" thickBot="1" x14ac:dyDescent="0.25">
      <c r="A32" s="359" t="s">
        <v>921</v>
      </c>
      <c r="B32" s="364" t="s">
        <v>411</v>
      </c>
      <c r="C32" s="584">
        <f>+C18+C31</f>
        <v>414</v>
      </c>
      <c r="D32" s="584">
        <f>+D18+D31</f>
        <v>76898</v>
      </c>
      <c r="E32" s="364" t="s">
        <v>415</v>
      </c>
      <c r="F32" s="584">
        <f>+F18+F31</f>
        <v>23171</v>
      </c>
      <c r="G32" s="583">
        <f>+G18+G31</f>
        <v>76898</v>
      </c>
      <c r="H32" s="1189"/>
    </row>
    <row r="33" spans="1:8" ht="13.5" thickBot="1" x14ac:dyDescent="0.25">
      <c r="A33" s="359" t="s">
        <v>922</v>
      </c>
      <c r="B33" s="135" t="s">
        <v>325</v>
      </c>
      <c r="C33" s="685"/>
      <c r="D33" s="1120"/>
      <c r="E33" s="135" t="s">
        <v>331</v>
      </c>
      <c r="F33" s="685"/>
      <c r="G33" s="672"/>
      <c r="H33" s="1189"/>
    </row>
    <row r="34" spans="1:8" ht="13.5" thickBot="1" x14ac:dyDescent="0.25">
      <c r="A34" s="359" t="s">
        <v>923</v>
      </c>
      <c r="B34" s="365" t="s">
        <v>412</v>
      </c>
      <c r="C34" s="584">
        <f>+C32+C33</f>
        <v>414</v>
      </c>
      <c r="D34" s="584">
        <f>+D32+D33</f>
        <v>76898</v>
      </c>
      <c r="E34" s="365" t="s">
        <v>416</v>
      </c>
      <c r="F34" s="584">
        <f>+F32+F33</f>
        <v>23171</v>
      </c>
      <c r="G34" s="583">
        <f>+G32+G33</f>
        <v>76898</v>
      </c>
      <c r="H34" s="1189"/>
    </row>
    <row r="35" spans="1:8" ht="13.5" thickBot="1" x14ac:dyDescent="0.25">
      <c r="A35" s="359" t="s">
        <v>86</v>
      </c>
      <c r="B35" s="365" t="s">
        <v>122</v>
      </c>
      <c r="C35" s="584" t="str">
        <f>IF(C18-I18&lt;0,I18-C18,"-")</f>
        <v>-</v>
      </c>
      <c r="D35" s="1117"/>
      <c r="E35" s="365" t="s">
        <v>123</v>
      </c>
      <c r="F35" s="584" t="str">
        <f>IF(C18-F18&gt;0,C18-F18,"-")</f>
        <v>-</v>
      </c>
      <c r="G35" s="583"/>
      <c r="H35" s="1189"/>
    </row>
    <row r="36" spans="1:8" ht="13.5" thickBot="1" x14ac:dyDescent="0.25">
      <c r="A36" s="359" t="s">
        <v>87</v>
      </c>
      <c r="B36" s="365" t="s">
        <v>333</v>
      </c>
      <c r="C36" s="584">
        <f>F34-C34</f>
        <v>22757</v>
      </c>
      <c r="D36" s="584">
        <f>G34-D34</f>
        <v>0</v>
      </c>
      <c r="E36" s="365" t="s">
        <v>334</v>
      </c>
      <c r="F36" s="584" t="str">
        <f>IF(C18+C19-F32&gt;0,C18+C19-F32,"-")</f>
        <v>-</v>
      </c>
      <c r="G36" s="583"/>
      <c r="H36" s="1189"/>
    </row>
    <row r="39" spans="1:8" x14ac:dyDescent="0.2">
      <c r="E39" s="673"/>
      <c r="H39" s="673">
        <f>H34+'2.1.sz.mell  '!H30</f>
        <v>0</v>
      </c>
    </row>
  </sheetData>
  <mergeCells count="3">
    <mergeCell ref="A3:A4"/>
    <mergeCell ref="H1:H36"/>
    <mergeCell ref="E3:G3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25</vt:i4>
      </vt:variant>
    </vt:vector>
  </HeadingPairs>
  <TitlesOfParts>
    <vt:vector size="58" baseType="lpstr">
      <vt:lpstr>ÖK feladat</vt:lpstr>
      <vt:lpstr>ÖSSZEFÜGGÉSEK</vt:lpstr>
      <vt:lpstr>1. melléklet</vt:lpstr>
      <vt:lpstr>1.1.sz.mell.</vt:lpstr>
      <vt:lpstr>1.2.sz.mell. _köt</vt:lpstr>
      <vt:lpstr>1.3.sz.mell._önk</vt:lpstr>
      <vt:lpstr>1.4.sz.mell._állig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 sz. mell.</vt:lpstr>
      <vt:lpstr>8. sz. mell</vt:lpstr>
      <vt:lpstr>9.1. sz. mell</vt:lpstr>
      <vt:lpstr>9.2. sz. mell</vt:lpstr>
      <vt:lpstr>9.3. sz. mell</vt:lpstr>
      <vt:lpstr>9.4. sz. mell</vt:lpstr>
      <vt:lpstr>9.5. sz. mell</vt:lpstr>
      <vt:lpstr>9. sz. mell.</vt:lpstr>
      <vt:lpstr>10. sz. mell.</vt:lpstr>
      <vt:lpstr>13.sz.mell</vt:lpstr>
      <vt:lpstr>2. sz tájékoztató t</vt:lpstr>
      <vt:lpstr>1a sz tájékoztató t.</vt:lpstr>
      <vt:lpstr>1b. sz tájékoztató t.</vt:lpstr>
      <vt:lpstr>1.sz tájékoztató t.</vt:lpstr>
      <vt:lpstr>2.sz tájékoztató t.</vt:lpstr>
      <vt:lpstr>3. sz tájékoztató t.</vt:lpstr>
      <vt:lpstr>3.sz tájékoztató t.</vt:lpstr>
      <vt:lpstr>4.sz tájékoztató t.</vt:lpstr>
      <vt:lpstr>5.sz tájékoztató t.</vt:lpstr>
      <vt:lpstr>'10. sz. mell.'!Nyomtatási_cím</vt:lpstr>
      <vt:lpstr>'1a sz tájékoztató t.'!Nyomtatási_cím</vt:lpstr>
      <vt:lpstr>'1b. sz tájékoztató t.'!Nyomtatási_cím</vt:lpstr>
      <vt:lpstr>'8. sz. mell'!Nyomtatási_cím</vt:lpstr>
      <vt:lpstr>'9.1. sz. mell'!Nyomtatási_cím</vt:lpstr>
      <vt:lpstr>'9.2. sz. mell'!Nyomtatási_cím</vt:lpstr>
      <vt:lpstr>'9.3. sz. mell'!Nyomtatási_cím</vt:lpstr>
      <vt:lpstr>'9.4. sz. mell'!Nyomtatási_cím</vt:lpstr>
      <vt:lpstr>'9.5. sz. mell'!Nyomtatási_cím</vt:lpstr>
      <vt:lpstr>'1. melléklet'!Nyomtatási_terület</vt:lpstr>
      <vt:lpstr>'1.1.sz.mell.'!Nyomtatási_terület</vt:lpstr>
      <vt:lpstr>'1.2.sz.mell. _köt'!Nyomtatási_terület</vt:lpstr>
      <vt:lpstr>'1.3.sz.mell._önk'!Nyomtatási_terület</vt:lpstr>
      <vt:lpstr>'1.4.sz.mell._állig'!Nyomtatási_terület</vt:lpstr>
      <vt:lpstr>'1.sz tájékoztató t.'!Nyomtatási_terület</vt:lpstr>
      <vt:lpstr>'1a sz tájékoztató t.'!Nyomtatási_terület</vt:lpstr>
      <vt:lpstr>'1b. sz tájékoztató t.'!Nyomtatási_terület</vt:lpstr>
      <vt:lpstr>'2.2.sz.mell  '!Nyomtatási_terület</vt:lpstr>
      <vt:lpstr>'2.sz tájékoztató t.'!Nyomtatási_terület</vt:lpstr>
      <vt:lpstr>'3. sz tájékoztató t.'!Nyomtatási_terület</vt:lpstr>
      <vt:lpstr>'5.sz.mell.'!Nyomtatási_terület</vt:lpstr>
      <vt:lpstr>'6.sz.mell.'!Nyomtatási_terület</vt:lpstr>
      <vt:lpstr>'7. sz. mell.'!Nyomtatási_terület</vt:lpstr>
      <vt:lpstr>'8. sz. mell'!Nyomtatási_terület</vt:lpstr>
      <vt:lpstr>'9. sz. mell.'!Nyomtatási_terület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Igazgatas</cp:lastModifiedBy>
  <cp:lastPrinted>2016-09-19T10:32:33Z</cp:lastPrinted>
  <dcterms:created xsi:type="dcterms:W3CDTF">1999-10-30T10:30:45Z</dcterms:created>
  <dcterms:modified xsi:type="dcterms:W3CDTF">2016-09-30T09:12:58Z</dcterms:modified>
</cp:coreProperties>
</file>